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Sheet1!$A$4:$R$4</definedName>
  </definedNames>
  <calcPr calcId="145621"/>
</workbook>
</file>

<file path=xl/calcChain.xml><?xml version="1.0" encoding="utf-8"?>
<calcChain xmlns="http://schemas.openxmlformats.org/spreadsheetml/2006/main">
  <c r="J57" i="1" l="1"/>
  <c r="E57" i="1"/>
  <c r="Q57" i="1" l="1"/>
  <c r="N57" i="1"/>
  <c r="L57" i="1"/>
  <c r="K57" i="1"/>
  <c r="H57" i="1"/>
  <c r="F57" i="1"/>
  <c r="I8" i="1" l="1"/>
  <c r="I57" i="1" s="1"/>
  <c r="C8" i="1" l="1"/>
  <c r="M8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1" i="1"/>
  <c r="R31" i="1" s="1"/>
  <c r="P32" i="1"/>
  <c r="R32" i="1" s="1"/>
  <c r="P33" i="1"/>
  <c r="P34" i="1"/>
  <c r="R34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" i="1"/>
  <c r="R5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3" i="1"/>
  <c r="M36" i="1"/>
  <c r="P36" i="1" s="1"/>
  <c r="R36" i="1" s="1"/>
  <c r="G36" i="1"/>
  <c r="D36" i="1"/>
  <c r="C36" i="1"/>
  <c r="M35" i="1"/>
  <c r="P35" i="1" s="1"/>
  <c r="R35" i="1" s="1"/>
  <c r="D35" i="1"/>
  <c r="C35" i="1"/>
  <c r="D31" i="1"/>
  <c r="M30" i="1" l="1"/>
  <c r="P30" i="1" s="1"/>
  <c r="R30" i="1" s="1"/>
  <c r="D30" i="1"/>
  <c r="C29" i="1" l="1"/>
  <c r="C23" i="1" l="1"/>
  <c r="E6" i="1" l="1"/>
  <c r="D6" i="1"/>
  <c r="D57" i="1" s="1"/>
  <c r="G6" i="1"/>
  <c r="G57" i="1" s="1"/>
  <c r="M6" i="1"/>
  <c r="O6" i="1"/>
  <c r="O57" i="1" s="1"/>
  <c r="M57" i="1" l="1"/>
  <c r="P6" i="1"/>
  <c r="C6" i="1"/>
  <c r="R6" i="1" l="1"/>
  <c r="R57" i="1" s="1"/>
  <c r="P57" i="1"/>
  <c r="C13" i="1"/>
  <c r="C11" i="1" l="1"/>
  <c r="C12" i="1" l="1"/>
  <c r="C10" i="1" l="1"/>
  <c r="C5" i="1" l="1"/>
  <c r="C57" i="1" s="1"/>
</calcChain>
</file>

<file path=xl/sharedStrings.xml><?xml version="1.0" encoding="utf-8"?>
<sst xmlns="http://schemas.openxmlformats.org/spreadsheetml/2006/main" count="71" uniqueCount="71">
  <si>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</si>
  <si>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</si>
  <si>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</si>
  <si>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</si>
  <si>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</si>
  <si>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</si>
  <si>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</si>
  <si>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საქართველოს პატრიოტთა ალიანსი</t>
  </si>
  <si>
    <t>თავისუფალი დემოკრატები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</si>
  <si>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</si>
  <si>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</si>
  <si>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</si>
  <si>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</si>
  <si>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</si>
  <si>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</si>
  <si>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</si>
  <si>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</si>
  <si>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საქართველოს ერთიანი კომუნისტური პატია</t>
  </si>
  <si>
    <t>მივლინება ჯამი</t>
  </si>
  <si>
    <t>შემოწირულება ჯამი</t>
  </si>
  <si>
    <t>ჯამური შემოსავალი</t>
  </si>
  <si>
    <t>ირაკლი შიხიაშვილი დამოუკიდებელი მაჟორიტარობის კანდიდატი</t>
  </si>
  <si>
    <t>ზურაბ ჩიქოვანი დამოუკიდებელი მაჟორიტარობის კანდიდატი</t>
  </si>
  <si>
    <t>ილია კოკაია დამოუკიდებელი მაჟორიტარობის კანდიდატი</t>
  </si>
  <si>
    <t>სალომე ზურაბიშვილი დამოუკიდებელი მაჟორიტარობის კანდიდატი</t>
  </si>
  <si>
    <t>ირაკლი პეტრიაშვილი დამოუკიდებელი მაჟორიტარობის კანდიდატი</t>
  </si>
  <si>
    <t>ცეზარ ჩოჩელი დამოუკიდებელი მაჟორიტარობის კანდიდატი</t>
  </si>
  <si>
    <t>არმაზ ახვდედიანი დამოუკიდებელი მაჟორიტარობის კანდიდატი</t>
  </si>
  <si>
    <t>დავით ჭანტურია დამოუკიდებელი მაჟორიტარობის კანდიდატი</t>
  </si>
  <si>
    <t>პავლე ლაცაბიძე დამოუკიდებელი მაჟორიტარობის კანდიდატი</t>
  </si>
  <si>
    <t>მიზნობრივი დაფინანსება რეკლამა</t>
  </si>
  <si>
    <t>ჯამური ხარჯი</t>
  </si>
  <si>
    <t>ქართული იდეა</t>
  </si>
  <si>
    <t>ენა მამული სარწმუნოება</t>
  </si>
  <si>
    <t>საარჩევნო ბლოკი ჩვენები-სახალხო პარტია</t>
  </si>
  <si>
    <t>პროგრესულ-დემოკრატიული საქართველო</t>
  </si>
  <si>
    <t>ქართული დასი</t>
  </si>
  <si>
    <t>ვასილ კევლიშვილი დამოუკიდებელი მაჟორიტარობის კანდიდატი</t>
  </si>
  <si>
    <t>ტარიელ კარანაძე დამოუკიდებელი მაჟორიტარობის კანდიდატი</t>
  </si>
  <si>
    <t>ააიპ ქობულეთის მომავლის ფონდი</t>
  </si>
  <si>
    <t>ვიქტორ მეძმარიაშვილი დამოუკიდებელი მაჟორიტარობის კანდიდატი</t>
  </si>
  <si>
    <t>ომარ ჯოხაძე დამოუკიდებელი მაჟორიტარობის კანდიდატი</t>
  </si>
  <si>
    <t>არჩილ ფარტენაძე დამოუკიდებელი მაჟორიტარობის კანდიდატი</t>
  </si>
  <si>
    <t>ალექსანდრე ვარდოსანიძე დამოუკიდებელი მაჟორიტარობის კანდიდატი</t>
  </si>
  <si>
    <t>გია ფაცურია დამოუკიდებელი მაჟორიტარობის კანდიდატი</t>
  </si>
  <si>
    <t>ირაკლი ოქრუაშვილი დამოუკიდებელი მაჟორიტარობის კანდიდატი</t>
  </si>
  <si>
    <t>ჯაბა იმერლიშვილი  დამოუკიდებელი მაჟორიტარობის კანდიდატი</t>
  </si>
  <si>
    <t>ირაკლი გაბრიჭიძე დამოუკიდებელი მაჟორიტარობის კანდიდატი</t>
  </si>
  <si>
    <t>ვასილ ხანიშვილი დამოუკიდებელი მაჟორიტარობის კანდიდატი</t>
  </si>
  <si>
    <t>არტაშეს პალანჯიანი დამოუკიდებელი მაჟორიტარობის კანდიდატი</t>
  </si>
  <si>
    <t>ააიპ კასპის მომავლის ფონდი</t>
  </si>
  <si>
    <t>ლადო კვარაცხელია დამოუკიდებელი მაჟორიტარობის კანდიდატი</t>
  </si>
  <si>
    <t>შორენა ჯანხოთელი დამოუკიდებელი მაჟორიტარობის კანდიდატი</t>
  </si>
  <si>
    <t>აკაკი ჩხაიძე დამოუკიდებელი მაჟორიტარობის კანდიდატი</t>
  </si>
  <si>
    <t>ლაშა კანდელაკიშვილი დამოუკიდებელი მაჟორიტარობის კანდიდატი</t>
  </si>
  <si>
    <t>გიორგი აფციაური დამოუკიდებელი მაჟორიტარობის კანდიდატი</t>
  </si>
  <si>
    <t>წარმომადგენლები ხელფასი</t>
  </si>
  <si>
    <t>ნუგზარ პარუნაშვილი დამოუკიდებელი მაჟორიტარობის კანდიდატი</t>
  </si>
  <si>
    <t>ნესტან დანელია დამოუკიდებელი მაჟორიტარობის კანდიდატი</t>
  </si>
  <si>
    <t>გოჩა ძიმისტარაშვილი დამოუკიდებელი მაჟორიტარობის კანდიდატი</t>
  </si>
  <si>
    <t>დავით ჟღენტი დამოუკიდებელი მაჟორიტარობის კანდიდატი</t>
  </si>
  <si>
    <t>კახა კვიტაია დამოუკიდებელი მაჟორიტარობის კანდიდატი</t>
  </si>
  <si>
    <t>ზურაბ კაპანაძე დამოუკიდებელი მაჟორიტარობის კანდიდატი</t>
  </si>
  <si>
    <t>დაფინანსება წარმომადგენლებისათვის</t>
  </si>
  <si>
    <t>2016 წლის საპარლამენტო არჩევნების შეჯამება</t>
  </si>
  <si>
    <t>ერთიანი ნაციონალური მოძრაობა</t>
  </si>
  <si>
    <t>სახელმწიფო ხალხისთვის</t>
  </si>
  <si>
    <t>ქართული ოცნება-დემოკრატიული საქართველო</t>
  </si>
  <si>
    <t>დემოკრატიული მოძრაობა-ერთიანი საქართველო</t>
  </si>
  <si>
    <t>საქართველოს მშვიდობისათვის</t>
  </si>
  <si>
    <t>პოლიტიკური გაერთიანება "მემარცხენე ალიანსი"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</si>
</sst>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 applyAlignment="1"/>
    <xf numFmtId="43" fontId="4" fillId="0" borderId="1" xfId="1" applyFont="1" applyFill="1" applyBorder="1"/>
    <xf numFmtId="43" fontId="4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Protection="1"/>
    <xf numFmtId="43" fontId="3" fillId="0" borderId="1" xfId="1" applyFont="1" applyFill="1" applyBorder="1" applyAlignment="1">
      <alignment horizontal="center" vertical="center"/>
    </xf>
    <xf numFmtId="43" fontId="5" fillId="0" borderId="1" xfId="1" applyFont="1" applyFill="1" applyBorder="1"/>
    <xf numFmtId="43" fontId="2" fillId="0" borderId="0" xfId="1" applyFont="1" applyFill="1"/>
    <xf numFmtId="43" fontId="4" fillId="0" borderId="1" xfId="1" applyFont="1" applyFill="1" applyBorder="1" applyProtection="1">
      <protection locked="0"/>
    </xf>
    <xf numFmtId="43" fontId="6" fillId="0" borderId="0" xfId="0" applyNumberFormat="1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&#4321;&#4322;&#4304;&#4322;&#4312;&#4321;&#4322;&#4312;&#4313;&#4304;%20%202016%20&#4304;&#4320;&#4329;&#4308;&#4309;&#4316;&#4308;&#4305;&#4312;%2031.08%20-%2020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&#4321;&#4322;&#4304;&#4322;&#4312;&#4321;&#4322;&#4312;&#4313;&#4304;%20%202016%20&#4304;&#4320;&#4329;&#4308;&#4309;&#4316;&#4308;&#4305;&#4312;%2021.09%20-08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3">
          <cell r="D33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7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3"/>
  <cols>
    <col min="1" max="1" width="5" style="3" bestFit="1" customWidth="1"/>
    <col min="2" max="2" width="68.140625" style="3" bestFit="1" customWidth="1"/>
    <col min="3" max="3" width="17.85546875" style="3" bestFit="1" customWidth="1"/>
    <col min="4" max="4" width="18" style="3" customWidth="1"/>
    <col min="5" max="5" width="20.140625" style="3" customWidth="1"/>
    <col min="6" max="6" width="14.5703125" style="3" customWidth="1"/>
    <col min="7" max="7" width="16" style="3" customWidth="1"/>
    <col min="8" max="8" width="20.42578125" style="3" customWidth="1"/>
    <col min="9" max="9" width="16.5703125" style="3" customWidth="1"/>
    <col min="10" max="12" width="16.85546875" style="3" customWidth="1"/>
    <col min="13" max="13" width="18.7109375" style="3" customWidth="1"/>
    <col min="14" max="14" width="12" style="3" customWidth="1"/>
    <col min="15" max="15" width="14.85546875" style="3" customWidth="1"/>
    <col min="16" max="16" width="18.7109375" style="3" customWidth="1"/>
    <col min="17" max="17" width="16.5703125" style="3" customWidth="1"/>
    <col min="18" max="18" width="17.85546875" style="3" bestFit="1" customWidth="1"/>
    <col min="19" max="16384" width="9.140625" style="3"/>
  </cols>
  <sheetData>
    <row r="2" spans="1:18" ht="19.5" x14ac:dyDescent="0.35">
      <c r="B2" s="22" t="s">
        <v>64</v>
      </c>
    </row>
    <row r="4" spans="1:18" ht="45" x14ac:dyDescent="0.3">
      <c r="A4" s="1" t="s">
        <v>0</v>
      </c>
      <c r="B4" s="23" t="s">
        <v>1</v>
      </c>
      <c r="C4" s="2" t="s">
        <v>31</v>
      </c>
      <c r="D4" s="2" t="s">
        <v>2</v>
      </c>
      <c r="E4" s="7" t="s">
        <v>13</v>
      </c>
      <c r="F4" s="2" t="s">
        <v>18</v>
      </c>
      <c r="G4" s="2" t="s">
        <v>3</v>
      </c>
      <c r="H4" s="2" t="s">
        <v>56</v>
      </c>
      <c r="I4" s="2" t="s">
        <v>4</v>
      </c>
      <c r="J4" s="2" t="s">
        <v>6</v>
      </c>
      <c r="K4" s="6" t="s">
        <v>30</v>
      </c>
      <c r="L4" s="6" t="s">
        <v>63</v>
      </c>
      <c r="M4" s="6" t="s">
        <v>5</v>
      </c>
      <c r="N4" s="1" t="s">
        <v>14</v>
      </c>
      <c r="O4" s="1" t="s">
        <v>15</v>
      </c>
      <c r="P4" s="2" t="s">
        <v>19</v>
      </c>
      <c r="Q4" s="2" t="s">
        <v>16</v>
      </c>
      <c r="R4" s="2" t="s">
        <v>20</v>
      </c>
    </row>
    <row r="5" spans="1:18" s="12" customFormat="1" x14ac:dyDescent="0.3">
      <c r="A5" s="5">
        <v>1</v>
      </c>
      <c r="B5" s="5" t="s">
        <v>67</v>
      </c>
      <c r="C5" s="9">
        <f>22291484+16322</f>
        <v>22307806</v>
      </c>
      <c r="D5" s="4">
        <v>12728830</v>
      </c>
      <c r="E5" s="4">
        <v>5109182</v>
      </c>
      <c r="F5" s="4">
        <v>96795</v>
      </c>
      <c r="G5" s="4">
        <v>198875</v>
      </c>
      <c r="H5" s="4">
        <v>1398088</v>
      </c>
      <c r="I5" s="16">
        <v>359052</v>
      </c>
      <c r="J5" s="16">
        <v>39454</v>
      </c>
      <c r="K5" s="16">
        <v>119563</v>
      </c>
      <c r="L5" s="16">
        <v>607300</v>
      </c>
      <c r="M5" s="16">
        <v>19183369</v>
      </c>
      <c r="N5" s="20">
        <v>120</v>
      </c>
      <c r="O5" s="16">
        <v>31750</v>
      </c>
      <c r="P5" s="10">
        <f>M5+N5+O5</f>
        <v>19215239</v>
      </c>
      <c r="Q5" s="4">
        <v>1000000</v>
      </c>
      <c r="R5" s="11">
        <f>P5+Q5+K5+I5+J5+L5</f>
        <v>21340608</v>
      </c>
    </row>
    <row r="6" spans="1:18" s="12" customFormat="1" x14ac:dyDescent="0.3">
      <c r="A6" s="5">
        <v>2</v>
      </c>
      <c r="B6" s="5" t="s">
        <v>66</v>
      </c>
      <c r="C6" s="19">
        <f>2812896+579569</f>
        <v>3392465</v>
      </c>
      <c r="D6" s="4">
        <f>1577096+511009</f>
        <v>2088105</v>
      </c>
      <c r="E6" s="4">
        <f>1426048+509859</f>
        <v>1935907</v>
      </c>
      <c r="F6" s="4">
        <v>0</v>
      </c>
      <c r="G6" s="4">
        <f>216538+118948</f>
        <v>335486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f>2811505+1342409</f>
        <v>4153914</v>
      </c>
      <c r="N6" s="4">
        <v>0</v>
      </c>
      <c r="O6" s="4">
        <f>10696+4656</f>
        <v>15352</v>
      </c>
      <c r="P6" s="10">
        <f>M6+N6+O6</f>
        <v>4169266</v>
      </c>
      <c r="Q6" s="4">
        <v>0</v>
      </c>
      <c r="R6" s="11">
        <f>P6+Q6+K6+I6+J6+L6</f>
        <v>4169266</v>
      </c>
    </row>
    <row r="7" spans="1:18" s="12" customFormat="1" x14ac:dyDescent="0.3">
      <c r="A7" s="5">
        <v>3</v>
      </c>
      <c r="B7" s="13" t="s">
        <v>65</v>
      </c>
      <c r="C7" s="9">
        <v>2889875</v>
      </c>
      <c r="D7" s="4">
        <v>1023383</v>
      </c>
      <c r="E7" s="4">
        <v>230867</v>
      </c>
      <c r="F7" s="4">
        <v>15</v>
      </c>
      <c r="G7" s="4">
        <v>110717</v>
      </c>
      <c r="H7" s="4">
        <v>389100</v>
      </c>
      <c r="I7" s="14">
        <v>1021431</v>
      </c>
      <c r="J7" s="14">
        <v>236726</v>
      </c>
      <c r="K7" s="14">
        <v>297804</v>
      </c>
      <c r="L7" s="14">
        <v>582300</v>
      </c>
      <c r="M7" s="4">
        <v>972764</v>
      </c>
      <c r="N7" s="4">
        <v>0</v>
      </c>
      <c r="O7" s="4">
        <v>96350</v>
      </c>
      <c r="P7" s="10">
        <f t="shared" ref="P7:P56" si="0">M7+N7+O7</f>
        <v>1069114</v>
      </c>
      <c r="Q7" s="4">
        <v>5223</v>
      </c>
      <c r="R7" s="11">
        <f t="shared" ref="R7:R56" si="1">P7+Q7+K7+I7+J7+L7</f>
        <v>3212598</v>
      </c>
    </row>
    <row r="8" spans="1:18" s="12" customFormat="1" x14ac:dyDescent="0.3">
      <c r="A8" s="5">
        <v>4</v>
      </c>
      <c r="B8" s="13" t="s">
        <v>68</v>
      </c>
      <c r="C8" s="18">
        <f>363017+477107</f>
        <v>840124</v>
      </c>
      <c r="D8" s="4">
        <v>208909</v>
      </c>
      <c r="E8" s="4">
        <v>433823</v>
      </c>
      <c r="F8" s="4">
        <v>7305</v>
      </c>
      <c r="G8" s="17">
        <v>184690</v>
      </c>
      <c r="H8" s="17">
        <v>0</v>
      </c>
      <c r="I8" s="4">
        <f>166172+249258</f>
        <v>415430</v>
      </c>
      <c r="J8" s="14">
        <v>236726</v>
      </c>
      <c r="K8" s="4">
        <v>433823</v>
      </c>
      <c r="L8" s="4">
        <v>381650</v>
      </c>
      <c r="M8" s="4">
        <f>76074+107996</f>
        <v>184070</v>
      </c>
      <c r="N8" s="4">
        <v>0</v>
      </c>
      <c r="O8" s="4">
        <v>4330</v>
      </c>
      <c r="P8" s="10">
        <f t="shared" si="0"/>
        <v>188400</v>
      </c>
      <c r="Q8" s="4">
        <v>10275</v>
      </c>
      <c r="R8" s="11">
        <f t="shared" si="1"/>
        <v>1666304</v>
      </c>
    </row>
    <row r="9" spans="1:18" s="12" customFormat="1" x14ac:dyDescent="0.3">
      <c r="A9" s="5">
        <v>5</v>
      </c>
      <c r="B9" s="5" t="s">
        <v>7</v>
      </c>
      <c r="C9" s="9">
        <v>1626491</v>
      </c>
      <c r="D9" s="4">
        <v>825687</v>
      </c>
      <c r="E9" s="4">
        <v>279545</v>
      </c>
      <c r="F9" s="4">
        <v>0</v>
      </c>
      <c r="G9" s="4">
        <v>44251</v>
      </c>
      <c r="H9" s="4">
        <v>382128</v>
      </c>
      <c r="I9" s="4">
        <v>166755</v>
      </c>
      <c r="J9" s="4">
        <v>118362</v>
      </c>
      <c r="K9" s="4">
        <v>200370</v>
      </c>
      <c r="L9" s="4">
        <v>380950</v>
      </c>
      <c r="M9" s="4">
        <v>998001</v>
      </c>
      <c r="N9" s="4">
        <v>0</v>
      </c>
      <c r="O9" s="4">
        <v>56770</v>
      </c>
      <c r="P9" s="10">
        <f t="shared" si="0"/>
        <v>1054771</v>
      </c>
      <c r="Q9" s="4">
        <v>11859.57</v>
      </c>
      <c r="R9" s="11">
        <f t="shared" si="1"/>
        <v>1933067.57</v>
      </c>
    </row>
    <row r="10" spans="1:18" s="12" customFormat="1" x14ac:dyDescent="0.3">
      <c r="A10" s="5">
        <v>6</v>
      </c>
      <c r="B10" s="5" t="s">
        <v>8</v>
      </c>
      <c r="C10" s="9">
        <f>1415539+47859</f>
        <v>1463398</v>
      </c>
      <c r="D10" s="4">
        <v>346469</v>
      </c>
      <c r="E10" s="4">
        <v>141707</v>
      </c>
      <c r="F10" s="4">
        <v>1605</v>
      </c>
      <c r="G10" s="4">
        <v>28557</v>
      </c>
      <c r="H10" s="4">
        <v>372750</v>
      </c>
      <c r="I10" s="4">
        <v>301592</v>
      </c>
      <c r="J10" s="16">
        <v>39454</v>
      </c>
      <c r="K10" s="4">
        <v>119998</v>
      </c>
      <c r="L10" s="4">
        <v>391850</v>
      </c>
      <c r="M10" s="4">
        <v>670190</v>
      </c>
      <c r="N10" s="4">
        <v>0</v>
      </c>
      <c r="O10" s="4">
        <v>16500</v>
      </c>
      <c r="P10" s="10">
        <f t="shared" si="0"/>
        <v>686690</v>
      </c>
      <c r="Q10" s="4">
        <v>0</v>
      </c>
      <c r="R10" s="11">
        <f t="shared" si="1"/>
        <v>1539584</v>
      </c>
    </row>
    <row r="11" spans="1:18" s="12" customFormat="1" x14ac:dyDescent="0.3">
      <c r="A11" s="5">
        <v>7</v>
      </c>
      <c r="B11" s="5" t="s">
        <v>10</v>
      </c>
      <c r="C11" s="9">
        <f>811956+22126</f>
        <v>834082</v>
      </c>
      <c r="D11" s="4">
        <v>43453</v>
      </c>
      <c r="E11" s="4">
        <v>119725</v>
      </c>
      <c r="F11" s="4">
        <v>20412</v>
      </c>
      <c r="G11" s="4">
        <v>147050</v>
      </c>
      <c r="H11" s="4">
        <v>371350</v>
      </c>
      <c r="I11" s="4">
        <v>301592</v>
      </c>
      <c r="J11" s="16">
        <v>39454</v>
      </c>
      <c r="K11" s="4">
        <v>119760</v>
      </c>
      <c r="L11" s="4">
        <v>381650</v>
      </c>
      <c r="M11" s="4">
        <v>108202</v>
      </c>
      <c r="N11" s="4">
        <v>0</v>
      </c>
      <c r="O11" s="4">
        <v>12220</v>
      </c>
      <c r="P11" s="10">
        <f t="shared" si="0"/>
        <v>120422</v>
      </c>
      <c r="Q11" s="4">
        <v>0</v>
      </c>
      <c r="R11" s="11">
        <f t="shared" si="1"/>
        <v>962878</v>
      </c>
    </row>
    <row r="12" spans="1:18" s="12" customFormat="1" x14ac:dyDescent="0.3">
      <c r="A12" s="5">
        <v>8</v>
      </c>
      <c r="B12" s="5" t="s">
        <v>11</v>
      </c>
      <c r="C12" s="9">
        <f>807867+39829</f>
        <v>847696</v>
      </c>
      <c r="D12" s="4">
        <v>110228</v>
      </c>
      <c r="E12" s="4">
        <v>12000</v>
      </c>
      <c r="F12" s="4">
        <v>0</v>
      </c>
      <c r="G12" s="4">
        <v>89200</v>
      </c>
      <c r="H12" s="4">
        <v>347800</v>
      </c>
      <c r="I12" s="4">
        <v>301592</v>
      </c>
      <c r="J12" s="16">
        <v>39454</v>
      </c>
      <c r="K12" s="4">
        <v>119214</v>
      </c>
      <c r="L12" s="4">
        <v>381650</v>
      </c>
      <c r="M12" s="4">
        <v>53478</v>
      </c>
      <c r="N12" s="4">
        <v>2327</v>
      </c>
      <c r="O12" s="4">
        <v>4828</v>
      </c>
      <c r="P12" s="10">
        <f t="shared" si="0"/>
        <v>60633</v>
      </c>
      <c r="Q12" s="4">
        <v>0</v>
      </c>
      <c r="R12" s="11">
        <f t="shared" si="1"/>
        <v>902543</v>
      </c>
    </row>
    <row r="13" spans="1:18" s="12" customFormat="1" x14ac:dyDescent="0.3">
      <c r="A13" s="5">
        <v>9</v>
      </c>
      <c r="B13" s="5" t="s">
        <v>12</v>
      </c>
      <c r="C13" s="18">
        <f>959421+3224</f>
        <v>962645</v>
      </c>
      <c r="D13" s="4">
        <v>33360</v>
      </c>
      <c r="E13" s="15">
        <v>119810</v>
      </c>
      <c r="F13" s="4">
        <v>65061</v>
      </c>
      <c r="G13" s="4">
        <v>111803</v>
      </c>
      <c r="H13" s="4">
        <v>405375</v>
      </c>
      <c r="I13" s="4">
        <v>273035</v>
      </c>
      <c r="J13" s="16">
        <v>39454</v>
      </c>
      <c r="K13" s="4">
        <v>119810</v>
      </c>
      <c r="L13" s="4">
        <v>381650</v>
      </c>
      <c r="M13" s="4">
        <v>182849</v>
      </c>
      <c r="N13" s="4">
        <v>0</v>
      </c>
      <c r="O13" s="4">
        <v>3065</v>
      </c>
      <c r="P13" s="10">
        <f t="shared" si="0"/>
        <v>185914</v>
      </c>
      <c r="Q13" s="4">
        <v>100</v>
      </c>
      <c r="R13" s="11">
        <f t="shared" si="1"/>
        <v>999963</v>
      </c>
    </row>
    <row r="14" spans="1:18" s="12" customFormat="1" x14ac:dyDescent="0.3">
      <c r="A14" s="5">
        <v>10</v>
      </c>
      <c r="B14" s="5" t="s">
        <v>9</v>
      </c>
      <c r="C14" s="9">
        <v>612534</v>
      </c>
      <c r="D14" s="12">
        <v>80697</v>
      </c>
      <c r="E14" s="15">
        <v>145963</v>
      </c>
      <c r="F14" s="4">
        <v>159065</v>
      </c>
      <c r="G14" s="4">
        <v>144713</v>
      </c>
      <c r="H14" s="4">
        <v>100954</v>
      </c>
      <c r="I14" s="15">
        <v>155540</v>
      </c>
      <c r="J14" s="15">
        <v>239346</v>
      </c>
      <c r="K14" s="15">
        <v>145963</v>
      </c>
      <c r="L14" s="15">
        <v>381650</v>
      </c>
      <c r="M14" s="4">
        <v>40915</v>
      </c>
      <c r="N14" s="4">
        <v>0</v>
      </c>
      <c r="O14" s="4">
        <v>5000</v>
      </c>
      <c r="P14" s="10">
        <f t="shared" si="0"/>
        <v>45915</v>
      </c>
      <c r="Q14" s="4">
        <v>0</v>
      </c>
      <c r="R14" s="11">
        <f t="shared" si="1"/>
        <v>968414</v>
      </c>
    </row>
    <row r="15" spans="1:18" s="12" customFormat="1" x14ac:dyDescent="0.3">
      <c r="A15" s="5">
        <v>11</v>
      </c>
      <c r="B15" s="5" t="s">
        <v>69</v>
      </c>
      <c r="C15" s="9">
        <v>25407</v>
      </c>
      <c r="D15" s="4">
        <v>8450</v>
      </c>
      <c r="E15" s="4">
        <v>0</v>
      </c>
      <c r="F15" s="4">
        <v>0</v>
      </c>
      <c r="G15" s="4">
        <v>5000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25023</v>
      </c>
      <c r="N15" s="4">
        <v>0</v>
      </c>
      <c r="O15" s="4">
        <v>0</v>
      </c>
      <c r="P15" s="10">
        <f t="shared" si="0"/>
        <v>25023</v>
      </c>
      <c r="Q15" s="4">
        <v>0</v>
      </c>
      <c r="R15" s="11">
        <f t="shared" si="1"/>
        <v>25023</v>
      </c>
    </row>
    <row r="16" spans="1:18" s="12" customFormat="1" x14ac:dyDescent="0.3">
      <c r="A16" s="5">
        <v>12</v>
      </c>
      <c r="B16" s="5" t="s">
        <v>17</v>
      </c>
      <c r="C16" s="9">
        <v>705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494</v>
      </c>
      <c r="N16" s="4">
        <v>334</v>
      </c>
      <c r="O16" s="4">
        <v>0</v>
      </c>
      <c r="P16" s="10">
        <f t="shared" si="0"/>
        <v>828</v>
      </c>
      <c r="Q16" s="4">
        <v>0</v>
      </c>
      <c r="R16" s="11">
        <f t="shared" si="1"/>
        <v>828</v>
      </c>
    </row>
    <row r="17" spans="1:18" s="12" customFormat="1" x14ac:dyDescent="0.3">
      <c r="A17" s="5">
        <v>13</v>
      </c>
      <c r="B17" s="5" t="s">
        <v>70</v>
      </c>
      <c r="C17" s="9">
        <v>2268</v>
      </c>
      <c r="D17" s="4">
        <v>2223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2240</v>
      </c>
      <c r="N17" s="4">
        <v>0</v>
      </c>
      <c r="O17" s="4">
        <v>0</v>
      </c>
      <c r="P17" s="10">
        <f t="shared" si="0"/>
        <v>2240</v>
      </c>
      <c r="Q17" s="4">
        <v>0</v>
      </c>
      <c r="R17" s="11">
        <f t="shared" si="1"/>
        <v>2240</v>
      </c>
    </row>
    <row r="18" spans="1:18" s="12" customFormat="1" x14ac:dyDescent="0.3">
      <c r="A18" s="5">
        <v>14</v>
      </c>
      <c r="B18" s="5" t="s">
        <v>34</v>
      </c>
      <c r="C18" s="9">
        <v>18511</v>
      </c>
      <c r="D18" s="4">
        <v>13842</v>
      </c>
      <c r="E18" s="4">
        <v>0</v>
      </c>
      <c r="F18" s="4">
        <v>0</v>
      </c>
      <c r="G18" s="4">
        <v>1125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18650</v>
      </c>
      <c r="N18" s="4">
        <v>0</v>
      </c>
      <c r="O18" s="4">
        <v>0</v>
      </c>
      <c r="P18" s="10">
        <f t="shared" si="0"/>
        <v>18650</v>
      </c>
      <c r="Q18" s="4">
        <v>0</v>
      </c>
      <c r="R18" s="11">
        <f t="shared" si="1"/>
        <v>18650</v>
      </c>
    </row>
    <row r="19" spans="1:18" s="12" customFormat="1" x14ac:dyDescent="0.3">
      <c r="A19" s="5">
        <v>15</v>
      </c>
      <c r="B19" s="5" t="s">
        <v>35</v>
      </c>
      <c r="C19" s="9">
        <v>5343</v>
      </c>
      <c r="D19" s="4">
        <v>5340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5358</v>
      </c>
      <c r="N19" s="4">
        <v>0</v>
      </c>
      <c r="O19" s="4">
        <v>0</v>
      </c>
      <c r="P19" s="10">
        <f t="shared" si="0"/>
        <v>5358</v>
      </c>
      <c r="Q19" s="4">
        <v>0</v>
      </c>
      <c r="R19" s="11">
        <f t="shared" si="1"/>
        <v>5358</v>
      </c>
    </row>
    <row r="20" spans="1:18" s="12" customFormat="1" x14ac:dyDescent="0.3">
      <c r="A20" s="5">
        <v>16</v>
      </c>
      <c r="B20" s="5" t="s">
        <v>32</v>
      </c>
      <c r="C20" s="9">
        <v>14841</v>
      </c>
      <c r="D20" s="4">
        <v>14831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12459</v>
      </c>
      <c r="N20" s="4">
        <v>0</v>
      </c>
      <c r="O20" s="4">
        <v>2000</v>
      </c>
      <c r="P20" s="10">
        <f t="shared" si="0"/>
        <v>14459</v>
      </c>
      <c r="Q20" s="4">
        <v>0</v>
      </c>
      <c r="R20" s="11">
        <f t="shared" si="1"/>
        <v>14459</v>
      </c>
    </row>
    <row r="21" spans="1:18" s="12" customFormat="1" x14ac:dyDescent="0.3">
      <c r="A21" s="5">
        <v>17</v>
      </c>
      <c r="B21" s="5" t="s">
        <v>36</v>
      </c>
      <c r="C21" s="9">
        <v>15870</v>
      </c>
      <c r="D21" s="4">
        <v>12704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16850</v>
      </c>
      <c r="N21" s="4">
        <v>0</v>
      </c>
      <c r="O21" s="4">
        <v>175</v>
      </c>
      <c r="P21" s="10">
        <f t="shared" si="0"/>
        <v>17025</v>
      </c>
      <c r="Q21" s="4">
        <v>0</v>
      </c>
      <c r="R21" s="11">
        <f t="shared" si="1"/>
        <v>17025</v>
      </c>
    </row>
    <row r="22" spans="1:18" s="12" customFormat="1" x14ac:dyDescent="0.3">
      <c r="A22" s="5">
        <v>18</v>
      </c>
      <c r="B22" s="5" t="s">
        <v>33</v>
      </c>
      <c r="C22" s="9">
        <v>7977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7978</v>
      </c>
      <c r="N22" s="4">
        <v>0</v>
      </c>
      <c r="O22" s="4">
        <v>0</v>
      </c>
      <c r="P22" s="10">
        <f t="shared" si="0"/>
        <v>7978</v>
      </c>
      <c r="Q22" s="4">
        <v>0</v>
      </c>
      <c r="R22" s="11">
        <f t="shared" si="1"/>
        <v>7978</v>
      </c>
    </row>
    <row r="23" spans="1:18" s="12" customFormat="1" x14ac:dyDescent="0.3">
      <c r="A23" s="5">
        <v>19</v>
      </c>
      <c r="B23" s="5" t="s">
        <v>21</v>
      </c>
      <c r="C23" s="9">
        <f>131545+2801.85</f>
        <v>134346.85</v>
      </c>
      <c r="D23" s="4">
        <v>15170</v>
      </c>
      <c r="E23" s="4">
        <v>0</v>
      </c>
      <c r="F23" s="4">
        <v>0</v>
      </c>
      <c r="G23" s="4">
        <v>39750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92980</v>
      </c>
      <c r="N23" s="4">
        <v>0</v>
      </c>
      <c r="O23" s="4">
        <v>63578</v>
      </c>
      <c r="P23" s="10">
        <f t="shared" si="0"/>
        <v>156558</v>
      </c>
      <c r="Q23" s="4">
        <v>0</v>
      </c>
      <c r="R23" s="11">
        <f t="shared" si="1"/>
        <v>156558</v>
      </c>
    </row>
    <row r="24" spans="1:18" s="12" customFormat="1" x14ac:dyDescent="0.3">
      <c r="A24" s="5">
        <v>20</v>
      </c>
      <c r="B24" s="5" t="s">
        <v>22</v>
      </c>
      <c r="C24" s="9">
        <v>21621</v>
      </c>
      <c r="D24" s="4">
        <v>15840</v>
      </c>
      <c r="E24" s="4">
        <v>0</v>
      </c>
      <c r="F24" s="4">
        <v>0</v>
      </c>
      <c r="G24" s="4">
        <v>3438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22880</v>
      </c>
      <c r="N24" s="4">
        <v>0</v>
      </c>
      <c r="O24" s="4">
        <v>0</v>
      </c>
      <c r="P24" s="10">
        <f t="shared" si="0"/>
        <v>22880</v>
      </c>
      <c r="Q24" s="4">
        <v>0</v>
      </c>
      <c r="R24" s="11">
        <f t="shared" si="1"/>
        <v>22880</v>
      </c>
    </row>
    <row r="25" spans="1:18" s="12" customFormat="1" x14ac:dyDescent="0.3">
      <c r="A25" s="5">
        <v>21</v>
      </c>
      <c r="B25" s="5" t="s">
        <v>23</v>
      </c>
      <c r="C25" s="9">
        <v>390265</v>
      </c>
      <c r="D25" s="4">
        <v>87791</v>
      </c>
      <c r="E25" s="4">
        <v>9385</v>
      </c>
      <c r="F25" s="4">
        <v>0</v>
      </c>
      <c r="G25" s="4">
        <v>179163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413155</v>
      </c>
      <c r="N25" s="4">
        <v>0</v>
      </c>
      <c r="O25" s="4">
        <v>0</v>
      </c>
      <c r="P25" s="10">
        <f t="shared" si="0"/>
        <v>413155</v>
      </c>
      <c r="Q25" s="4">
        <v>0</v>
      </c>
      <c r="R25" s="11">
        <f t="shared" si="1"/>
        <v>413155</v>
      </c>
    </row>
    <row r="26" spans="1:18" s="12" customFormat="1" x14ac:dyDescent="0.3">
      <c r="A26" s="5">
        <v>22</v>
      </c>
      <c r="B26" s="5" t="s">
        <v>24</v>
      </c>
      <c r="C26" s="9">
        <v>74638</v>
      </c>
      <c r="D26" s="4">
        <v>25011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74299</v>
      </c>
      <c r="N26" s="4">
        <v>0</v>
      </c>
      <c r="O26" s="4">
        <v>0</v>
      </c>
      <c r="P26" s="10">
        <f t="shared" si="0"/>
        <v>74299</v>
      </c>
      <c r="Q26" s="4">
        <v>0</v>
      </c>
      <c r="R26" s="11">
        <f t="shared" si="1"/>
        <v>74299</v>
      </c>
    </row>
    <row r="27" spans="1:18" s="12" customFormat="1" x14ac:dyDescent="0.3">
      <c r="A27" s="5">
        <v>23</v>
      </c>
      <c r="B27" s="5" t="s">
        <v>25</v>
      </c>
      <c r="C27" s="9">
        <v>45552</v>
      </c>
      <c r="D27" s="4">
        <v>39553</v>
      </c>
      <c r="E27" s="4">
        <v>0</v>
      </c>
      <c r="F27" s="4">
        <v>0</v>
      </c>
      <c r="G27" s="14">
        <v>800</v>
      </c>
      <c r="H27" s="14">
        <v>0</v>
      </c>
      <c r="I27" s="4">
        <v>0</v>
      </c>
      <c r="J27" s="4">
        <v>0</v>
      </c>
      <c r="K27" s="4">
        <v>0</v>
      </c>
      <c r="L27" s="4">
        <v>0</v>
      </c>
      <c r="M27" s="4">
        <v>46143</v>
      </c>
      <c r="N27" s="4">
        <v>0</v>
      </c>
      <c r="O27" s="4">
        <v>0</v>
      </c>
      <c r="P27" s="10">
        <f t="shared" si="0"/>
        <v>46143</v>
      </c>
      <c r="Q27" s="4">
        <v>0</v>
      </c>
      <c r="R27" s="11">
        <f t="shared" si="1"/>
        <v>46143</v>
      </c>
    </row>
    <row r="28" spans="1:18" s="12" customFormat="1" x14ac:dyDescent="0.3">
      <c r="A28" s="5">
        <v>24</v>
      </c>
      <c r="B28" s="5" t="s">
        <v>48</v>
      </c>
      <c r="C28" s="9">
        <v>170216</v>
      </c>
      <c r="D28" s="4">
        <v>88231</v>
      </c>
      <c r="E28" s="4">
        <v>13100</v>
      </c>
      <c r="F28" s="4">
        <v>0</v>
      </c>
      <c r="G28" s="4">
        <v>73875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178500</v>
      </c>
      <c r="N28" s="4">
        <v>0</v>
      </c>
      <c r="O28" s="4">
        <v>0</v>
      </c>
      <c r="P28" s="10">
        <f t="shared" si="0"/>
        <v>178500</v>
      </c>
      <c r="Q28" s="4">
        <v>0</v>
      </c>
      <c r="R28" s="11">
        <f t="shared" si="1"/>
        <v>178500</v>
      </c>
    </row>
    <row r="29" spans="1:18" s="12" customFormat="1" x14ac:dyDescent="0.3">
      <c r="A29" s="5">
        <v>25</v>
      </c>
      <c r="B29" s="5" t="s">
        <v>26</v>
      </c>
      <c r="C29" s="9">
        <f>278920+1211</f>
        <v>280131</v>
      </c>
      <c r="D29" s="4">
        <v>71560</v>
      </c>
      <c r="E29" s="4">
        <v>0</v>
      </c>
      <c r="F29" s="4">
        <v>0</v>
      </c>
      <c r="G29" s="4">
        <v>142685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280005</v>
      </c>
      <c r="N29" s="4">
        <v>0</v>
      </c>
      <c r="O29" s="4">
        <v>0</v>
      </c>
      <c r="P29" s="10">
        <f t="shared" si="0"/>
        <v>280005</v>
      </c>
      <c r="Q29" s="4">
        <v>0</v>
      </c>
      <c r="R29" s="11">
        <f t="shared" si="1"/>
        <v>280005</v>
      </c>
    </row>
    <row r="30" spans="1:18" s="12" customFormat="1" x14ac:dyDescent="0.3">
      <c r="A30" s="5">
        <v>26</v>
      </c>
      <c r="B30" s="5" t="s">
        <v>27</v>
      </c>
      <c r="C30" s="9">
        <v>25464</v>
      </c>
      <c r="D30" s="4">
        <f>1268+[1]Sheet1!$D$33</f>
        <v>1268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/>
      <c r="K30" s="4">
        <v>0</v>
      </c>
      <c r="L30" s="4">
        <v>0</v>
      </c>
      <c r="M30" s="4">
        <f>8000+20100</f>
        <v>28100</v>
      </c>
      <c r="N30" s="5">
        <v>0</v>
      </c>
      <c r="O30" s="4">
        <v>670</v>
      </c>
      <c r="P30" s="10">
        <f t="shared" si="0"/>
        <v>28770</v>
      </c>
      <c r="Q30" s="4">
        <v>0</v>
      </c>
      <c r="R30" s="11">
        <f t="shared" si="1"/>
        <v>28770</v>
      </c>
    </row>
    <row r="31" spans="1:18" s="12" customFormat="1" x14ac:dyDescent="0.3">
      <c r="A31" s="5">
        <v>27</v>
      </c>
      <c r="B31" s="5" t="s">
        <v>28</v>
      </c>
      <c r="C31" s="9">
        <v>140316</v>
      </c>
      <c r="D31" s="4">
        <f>19087+[2]Sheet1!$D$32</f>
        <v>19087</v>
      </c>
      <c r="E31" s="4"/>
      <c r="F31" s="4"/>
      <c r="G31" s="4">
        <v>46815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106000</v>
      </c>
      <c r="N31" s="5">
        <v>0</v>
      </c>
      <c r="O31" s="4">
        <v>0</v>
      </c>
      <c r="P31" s="10">
        <f t="shared" si="0"/>
        <v>106000</v>
      </c>
      <c r="Q31" s="4">
        <v>0</v>
      </c>
      <c r="R31" s="11">
        <f t="shared" si="1"/>
        <v>106000</v>
      </c>
    </row>
    <row r="32" spans="1:18" s="12" customFormat="1" x14ac:dyDescent="0.3">
      <c r="A32" s="5">
        <v>28</v>
      </c>
      <c r="B32" s="5" t="s">
        <v>29</v>
      </c>
      <c r="C32" s="9">
        <v>2306</v>
      </c>
      <c r="D32" s="4">
        <v>2025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4000</v>
      </c>
      <c r="N32" s="4">
        <v>0</v>
      </c>
      <c r="O32" s="4">
        <v>0</v>
      </c>
      <c r="P32" s="10">
        <f t="shared" si="0"/>
        <v>4000</v>
      </c>
      <c r="Q32" s="4">
        <v>0</v>
      </c>
      <c r="R32" s="11">
        <f t="shared" si="1"/>
        <v>4000</v>
      </c>
    </row>
    <row r="33" spans="1:18" s="12" customFormat="1" x14ac:dyDescent="0.3">
      <c r="A33" s="5">
        <v>29</v>
      </c>
      <c r="B33" s="5" t="s">
        <v>37</v>
      </c>
      <c r="C33" s="9">
        <v>451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1073</v>
      </c>
      <c r="P33" s="10">
        <f t="shared" si="0"/>
        <v>1073</v>
      </c>
      <c r="Q33" s="4">
        <v>0</v>
      </c>
      <c r="R33" s="11">
        <f t="shared" si="1"/>
        <v>1073</v>
      </c>
    </row>
    <row r="34" spans="1:18" s="12" customFormat="1" x14ac:dyDescent="0.3">
      <c r="A34" s="5">
        <v>30</v>
      </c>
      <c r="B34" s="5" t="s">
        <v>38</v>
      </c>
      <c r="C34" s="9">
        <v>875</v>
      </c>
      <c r="D34" s="4">
        <v>675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1300</v>
      </c>
      <c r="N34" s="4">
        <v>0</v>
      </c>
      <c r="O34" s="4">
        <v>0</v>
      </c>
      <c r="P34" s="10">
        <f t="shared" si="0"/>
        <v>1300</v>
      </c>
      <c r="Q34" s="4">
        <v>0</v>
      </c>
      <c r="R34" s="11">
        <f t="shared" si="1"/>
        <v>1300</v>
      </c>
    </row>
    <row r="35" spans="1:18" s="12" customFormat="1" x14ac:dyDescent="0.3">
      <c r="A35" s="5">
        <v>31</v>
      </c>
      <c r="B35" s="5" t="s">
        <v>39</v>
      </c>
      <c r="C35" s="9">
        <f>27733+[2]Sheet1!$C$36</f>
        <v>27733</v>
      </c>
      <c r="D35" s="4">
        <f>27720+[2]Sheet1!$D$36</f>
        <v>27720</v>
      </c>
      <c r="E35" s="4">
        <v>23000</v>
      </c>
      <c r="F35" s="4">
        <v>0</v>
      </c>
      <c r="G35" s="4">
        <v>130880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>29827+[2]Sheet1!$K$36</f>
        <v>29827</v>
      </c>
      <c r="N35" s="4">
        <v>0</v>
      </c>
      <c r="O35" s="4">
        <v>0</v>
      </c>
      <c r="P35" s="10">
        <f t="shared" si="0"/>
        <v>29827</v>
      </c>
      <c r="Q35" s="4">
        <v>0</v>
      </c>
      <c r="R35" s="11">
        <f t="shared" si="1"/>
        <v>29827</v>
      </c>
    </row>
    <row r="36" spans="1:18" s="12" customFormat="1" x14ac:dyDescent="0.3">
      <c r="A36" s="5">
        <v>32</v>
      </c>
      <c r="B36" s="5" t="s">
        <v>50</v>
      </c>
      <c r="C36" s="9">
        <f>18420+[2]Sheet1!$C$37</f>
        <v>18420</v>
      </c>
      <c r="D36" s="4">
        <f>13150+[2]Sheet1!$D$37</f>
        <v>13150</v>
      </c>
      <c r="E36" s="4">
        <v>1800</v>
      </c>
      <c r="F36" s="4">
        <v>0</v>
      </c>
      <c r="G36" s="4">
        <f>5250+[2]Sheet1!$G$37</f>
        <v>5250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>16782+[2]Sheet1!$K$37</f>
        <v>16782</v>
      </c>
      <c r="N36" s="4">
        <v>0</v>
      </c>
      <c r="O36" s="4">
        <v>0</v>
      </c>
      <c r="P36" s="10">
        <f t="shared" si="0"/>
        <v>16782</v>
      </c>
      <c r="Q36" s="4">
        <v>0</v>
      </c>
      <c r="R36" s="11">
        <f t="shared" si="1"/>
        <v>16782</v>
      </c>
    </row>
    <row r="37" spans="1:18" s="12" customFormat="1" x14ac:dyDescent="0.3">
      <c r="A37" s="5">
        <v>33</v>
      </c>
      <c r="B37" s="5" t="s">
        <v>40</v>
      </c>
      <c r="C37" s="9">
        <v>917</v>
      </c>
      <c r="D37" s="4">
        <v>917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917</v>
      </c>
      <c r="N37" s="4">
        <v>0</v>
      </c>
      <c r="O37" s="4">
        <v>0</v>
      </c>
      <c r="P37" s="10">
        <f t="shared" si="0"/>
        <v>917</v>
      </c>
      <c r="Q37" s="4">
        <v>0</v>
      </c>
      <c r="R37" s="11">
        <f t="shared" si="1"/>
        <v>917</v>
      </c>
    </row>
    <row r="38" spans="1:18" s="12" customFormat="1" x14ac:dyDescent="0.3">
      <c r="A38" s="5">
        <v>34</v>
      </c>
      <c r="B38" s="5" t="s">
        <v>41</v>
      </c>
      <c r="C38" s="9">
        <v>300</v>
      </c>
      <c r="D38" s="4">
        <v>300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300</v>
      </c>
      <c r="N38" s="4">
        <v>0</v>
      </c>
      <c r="O38" s="4">
        <v>0</v>
      </c>
      <c r="P38" s="10">
        <f t="shared" si="0"/>
        <v>300</v>
      </c>
      <c r="Q38" s="4">
        <v>0</v>
      </c>
      <c r="R38" s="11">
        <f t="shared" si="1"/>
        <v>300</v>
      </c>
    </row>
    <row r="39" spans="1:18" s="12" customFormat="1" x14ac:dyDescent="0.3">
      <c r="A39" s="5">
        <v>35</v>
      </c>
      <c r="B39" s="5" t="s">
        <v>42</v>
      </c>
      <c r="C39" s="9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295</v>
      </c>
      <c r="P39" s="10">
        <f t="shared" si="0"/>
        <v>295</v>
      </c>
      <c r="Q39" s="4">
        <v>0</v>
      </c>
      <c r="R39" s="11">
        <f t="shared" si="1"/>
        <v>295</v>
      </c>
    </row>
    <row r="40" spans="1:18" s="12" customFormat="1" x14ac:dyDescent="0.3">
      <c r="A40" s="5">
        <v>36</v>
      </c>
      <c r="B40" s="5" t="s">
        <v>43</v>
      </c>
      <c r="C40" s="9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1750</v>
      </c>
      <c r="P40" s="10">
        <f t="shared" si="0"/>
        <v>1750</v>
      </c>
      <c r="Q40" s="4">
        <v>0</v>
      </c>
      <c r="R40" s="11">
        <f t="shared" si="1"/>
        <v>1750</v>
      </c>
    </row>
    <row r="41" spans="1:18" s="12" customFormat="1" x14ac:dyDescent="0.3">
      <c r="A41" s="5">
        <v>37</v>
      </c>
      <c r="B41" s="5" t="s">
        <v>44</v>
      </c>
      <c r="C41" s="9">
        <v>467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550</v>
      </c>
      <c r="N41" s="4">
        <v>0</v>
      </c>
      <c r="O41" s="4">
        <v>0</v>
      </c>
      <c r="P41" s="10">
        <f t="shared" si="0"/>
        <v>550</v>
      </c>
      <c r="Q41" s="4">
        <v>0</v>
      </c>
      <c r="R41" s="11">
        <f t="shared" si="1"/>
        <v>550</v>
      </c>
    </row>
    <row r="42" spans="1:18" s="12" customFormat="1" x14ac:dyDescent="0.3">
      <c r="A42" s="5">
        <v>38</v>
      </c>
      <c r="B42" s="5" t="s">
        <v>45</v>
      </c>
      <c r="C42" s="9">
        <v>10093</v>
      </c>
      <c r="D42" s="4">
        <v>9290</v>
      </c>
      <c r="E42" s="4">
        <v>3600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10900</v>
      </c>
      <c r="N42" s="4">
        <v>0</v>
      </c>
      <c r="O42" s="4">
        <v>0</v>
      </c>
      <c r="P42" s="10">
        <f t="shared" si="0"/>
        <v>10900</v>
      </c>
      <c r="Q42" s="4">
        <v>0</v>
      </c>
      <c r="R42" s="11">
        <f t="shared" si="1"/>
        <v>10900</v>
      </c>
    </row>
    <row r="43" spans="1:18" s="12" customFormat="1" x14ac:dyDescent="0.3">
      <c r="A43" s="5">
        <v>39</v>
      </c>
      <c r="B43" s="5" t="s">
        <v>46</v>
      </c>
      <c r="C43" s="9">
        <v>4010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4010</v>
      </c>
      <c r="N43" s="4">
        <v>0</v>
      </c>
      <c r="O43" s="4">
        <v>0</v>
      </c>
      <c r="P43" s="10">
        <f t="shared" si="0"/>
        <v>4010</v>
      </c>
      <c r="Q43" s="4">
        <v>0</v>
      </c>
      <c r="R43" s="11">
        <f t="shared" si="1"/>
        <v>4010</v>
      </c>
    </row>
    <row r="44" spans="1:18" s="12" customFormat="1" x14ac:dyDescent="0.3">
      <c r="A44" s="5">
        <v>40</v>
      </c>
      <c r="B44" s="5" t="s">
        <v>47</v>
      </c>
      <c r="C44" s="9">
        <v>706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710</v>
      </c>
      <c r="N44" s="4">
        <v>0</v>
      </c>
      <c r="O44" s="4">
        <v>0</v>
      </c>
      <c r="P44" s="10">
        <f t="shared" si="0"/>
        <v>710</v>
      </c>
      <c r="Q44" s="4">
        <v>0</v>
      </c>
      <c r="R44" s="11">
        <f t="shared" si="1"/>
        <v>710</v>
      </c>
    </row>
    <row r="45" spans="1:18" s="12" customFormat="1" x14ac:dyDescent="0.3">
      <c r="A45" s="5">
        <v>41</v>
      </c>
      <c r="B45" s="5" t="s">
        <v>49</v>
      </c>
      <c r="C45" s="9">
        <v>1635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1650</v>
      </c>
      <c r="N45" s="4">
        <v>0</v>
      </c>
      <c r="O45" s="4">
        <v>0</v>
      </c>
      <c r="P45" s="10">
        <f t="shared" si="0"/>
        <v>1650</v>
      </c>
      <c r="Q45" s="4">
        <v>0</v>
      </c>
      <c r="R45" s="11">
        <f t="shared" si="1"/>
        <v>1650</v>
      </c>
    </row>
    <row r="46" spans="1:18" s="12" customFormat="1" x14ac:dyDescent="0.3">
      <c r="A46" s="5">
        <v>42</v>
      </c>
      <c r="B46" s="5" t="s">
        <v>51</v>
      </c>
      <c r="C46" s="9">
        <v>5000</v>
      </c>
      <c r="D46" s="4">
        <v>3740</v>
      </c>
      <c r="E46" s="4">
        <v>0</v>
      </c>
      <c r="F46" s="4">
        <v>0</v>
      </c>
      <c r="G46" s="4">
        <v>1147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5000</v>
      </c>
      <c r="N46" s="4">
        <v>0</v>
      </c>
      <c r="O46" s="4">
        <v>0</v>
      </c>
      <c r="P46" s="10">
        <f t="shared" si="0"/>
        <v>5000</v>
      </c>
      <c r="Q46" s="4">
        <v>0</v>
      </c>
      <c r="R46" s="11">
        <f t="shared" si="1"/>
        <v>5000</v>
      </c>
    </row>
    <row r="47" spans="1:18" s="12" customFormat="1" x14ac:dyDescent="0.3">
      <c r="A47" s="5">
        <v>43</v>
      </c>
      <c r="B47" s="5" t="s">
        <v>52</v>
      </c>
      <c r="C47" s="9">
        <v>4795</v>
      </c>
      <c r="D47" s="4">
        <v>2150</v>
      </c>
      <c r="E47" s="4">
        <v>0</v>
      </c>
      <c r="F47" s="4">
        <v>0</v>
      </c>
      <c r="G47" s="4">
        <v>2312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4800</v>
      </c>
      <c r="N47" s="4">
        <v>0</v>
      </c>
      <c r="O47" s="4">
        <v>1805</v>
      </c>
      <c r="P47" s="10">
        <f t="shared" si="0"/>
        <v>6605</v>
      </c>
      <c r="Q47" s="4">
        <v>0</v>
      </c>
      <c r="R47" s="11">
        <f t="shared" si="1"/>
        <v>6605</v>
      </c>
    </row>
    <row r="48" spans="1:18" s="12" customFormat="1" x14ac:dyDescent="0.3">
      <c r="A48" s="5">
        <v>44</v>
      </c>
      <c r="B48" s="5" t="s">
        <v>53</v>
      </c>
      <c r="C48" s="9">
        <v>58490</v>
      </c>
      <c r="D48" s="4">
        <v>13802</v>
      </c>
      <c r="E48" s="4">
        <v>0</v>
      </c>
      <c r="F48" s="4">
        <v>0</v>
      </c>
      <c r="G48" s="4">
        <v>48625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63000</v>
      </c>
      <c r="N48" s="4">
        <v>0</v>
      </c>
      <c r="O48" s="4">
        <v>0</v>
      </c>
      <c r="P48" s="10">
        <f t="shared" si="0"/>
        <v>63000</v>
      </c>
      <c r="Q48" s="4">
        <v>0</v>
      </c>
      <c r="R48" s="11">
        <f t="shared" si="1"/>
        <v>63000</v>
      </c>
    </row>
    <row r="49" spans="1:18" s="12" customFormat="1" x14ac:dyDescent="0.3">
      <c r="A49" s="5">
        <v>45</v>
      </c>
      <c r="B49" s="5" t="s">
        <v>54</v>
      </c>
      <c r="C49" s="9">
        <v>60670</v>
      </c>
      <c r="D49" s="4">
        <v>14267</v>
      </c>
      <c r="E49" s="4">
        <v>0</v>
      </c>
      <c r="F49" s="4">
        <v>0</v>
      </c>
      <c r="G49" s="4">
        <v>34820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60670</v>
      </c>
      <c r="N49" s="4">
        <v>0</v>
      </c>
      <c r="O49" s="4">
        <v>0</v>
      </c>
      <c r="P49" s="10">
        <f t="shared" si="0"/>
        <v>60670</v>
      </c>
      <c r="Q49" s="4">
        <v>0</v>
      </c>
      <c r="R49" s="11">
        <f t="shared" si="1"/>
        <v>60670</v>
      </c>
    </row>
    <row r="50" spans="1:18" s="12" customFormat="1" x14ac:dyDescent="0.3">
      <c r="A50" s="5">
        <v>46</v>
      </c>
      <c r="B50" s="5" t="s">
        <v>62</v>
      </c>
      <c r="C50" s="9">
        <v>805</v>
      </c>
      <c r="D50" s="4">
        <v>530</v>
      </c>
      <c r="E50" s="4"/>
      <c r="F50" s="4"/>
      <c r="G50" s="4"/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805</v>
      </c>
      <c r="N50" s="4">
        <v>0</v>
      </c>
      <c r="O50" s="4">
        <v>0</v>
      </c>
      <c r="P50" s="10">
        <f t="shared" si="0"/>
        <v>805</v>
      </c>
      <c r="Q50" s="4">
        <v>0</v>
      </c>
      <c r="R50" s="11">
        <f t="shared" si="1"/>
        <v>805</v>
      </c>
    </row>
    <row r="51" spans="1:18" s="12" customFormat="1" x14ac:dyDescent="0.3">
      <c r="A51" s="5">
        <v>47</v>
      </c>
      <c r="B51" s="5" t="s">
        <v>61</v>
      </c>
      <c r="C51" s="9">
        <v>4101</v>
      </c>
      <c r="D51" s="4">
        <v>2371</v>
      </c>
      <c r="E51" s="4"/>
      <c r="F51" s="4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4101</v>
      </c>
      <c r="N51" s="4">
        <v>0</v>
      </c>
      <c r="O51" s="4">
        <v>0</v>
      </c>
      <c r="P51" s="10">
        <f t="shared" si="0"/>
        <v>4101</v>
      </c>
      <c r="Q51" s="4">
        <v>0</v>
      </c>
      <c r="R51" s="11">
        <f t="shared" si="1"/>
        <v>4101</v>
      </c>
    </row>
    <row r="52" spans="1:18" s="12" customFormat="1" x14ac:dyDescent="0.3">
      <c r="A52" s="5">
        <v>48</v>
      </c>
      <c r="B52" s="5" t="s">
        <v>60</v>
      </c>
      <c r="C52" s="9">
        <v>1857</v>
      </c>
      <c r="D52" s="4">
        <v>12915</v>
      </c>
      <c r="E52" s="4">
        <v>3210</v>
      </c>
      <c r="F52" s="4"/>
      <c r="G52" s="4"/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18100</v>
      </c>
      <c r="N52" s="4">
        <v>0</v>
      </c>
      <c r="O52" s="4">
        <v>0</v>
      </c>
      <c r="P52" s="10">
        <f t="shared" si="0"/>
        <v>18100</v>
      </c>
      <c r="Q52" s="4">
        <v>0</v>
      </c>
      <c r="R52" s="11">
        <f t="shared" si="1"/>
        <v>18100</v>
      </c>
    </row>
    <row r="53" spans="1:18" s="12" customFormat="1" x14ac:dyDescent="0.3">
      <c r="A53" s="5">
        <v>49</v>
      </c>
      <c r="B53" s="5" t="s">
        <v>59</v>
      </c>
      <c r="C53" s="9">
        <v>546</v>
      </c>
      <c r="D53" s="4">
        <v>340</v>
      </c>
      <c r="E53" s="4"/>
      <c r="F53" s="4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546</v>
      </c>
      <c r="N53" s="4">
        <v>0</v>
      </c>
      <c r="O53" s="4">
        <v>0</v>
      </c>
      <c r="P53" s="10">
        <f t="shared" si="0"/>
        <v>546</v>
      </c>
      <c r="Q53" s="4">
        <v>0</v>
      </c>
      <c r="R53" s="11">
        <f t="shared" si="1"/>
        <v>546</v>
      </c>
    </row>
    <row r="54" spans="1:18" s="12" customFormat="1" x14ac:dyDescent="0.3">
      <c r="A54" s="5">
        <v>50</v>
      </c>
      <c r="B54" s="5" t="s">
        <v>58</v>
      </c>
      <c r="C54" s="9">
        <v>1170</v>
      </c>
      <c r="D54" s="4">
        <v>1170</v>
      </c>
      <c r="E54" s="4"/>
      <c r="F54" s="4"/>
      <c r="G54" s="4"/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1210</v>
      </c>
      <c r="N54" s="4">
        <v>0</v>
      </c>
      <c r="O54" s="4">
        <v>0</v>
      </c>
      <c r="P54" s="10">
        <f t="shared" si="0"/>
        <v>1210</v>
      </c>
      <c r="Q54" s="4">
        <v>0</v>
      </c>
      <c r="R54" s="11">
        <f t="shared" si="1"/>
        <v>1210</v>
      </c>
    </row>
    <row r="55" spans="1:18" s="12" customFormat="1" x14ac:dyDescent="0.3">
      <c r="A55" s="5">
        <v>51</v>
      </c>
      <c r="B55" s="5" t="s">
        <v>55</v>
      </c>
      <c r="C55" s="9">
        <v>13923</v>
      </c>
      <c r="D55" s="4">
        <v>580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12923</v>
      </c>
      <c r="N55" s="4">
        <v>0</v>
      </c>
      <c r="O55" s="4">
        <v>0</v>
      </c>
      <c r="P55" s="10">
        <f t="shared" si="0"/>
        <v>12923</v>
      </c>
      <c r="Q55" s="4">
        <v>0</v>
      </c>
      <c r="R55" s="11">
        <f t="shared" si="1"/>
        <v>12923</v>
      </c>
    </row>
    <row r="56" spans="1:18" s="12" customFormat="1" x14ac:dyDescent="0.3">
      <c r="A56" s="5">
        <v>52</v>
      </c>
      <c r="B56" s="5" t="s">
        <v>57</v>
      </c>
      <c r="C56" s="9">
        <v>2000</v>
      </c>
      <c r="D56" s="4">
        <v>251</v>
      </c>
      <c r="E56" s="4">
        <v>0</v>
      </c>
      <c r="F56" s="4"/>
      <c r="G56" s="4"/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2000</v>
      </c>
      <c r="N56" s="4">
        <v>0</v>
      </c>
      <c r="O56" s="4">
        <v>0</v>
      </c>
      <c r="P56" s="10">
        <f t="shared" si="0"/>
        <v>2000</v>
      </c>
      <c r="Q56" s="4">
        <v>0</v>
      </c>
      <c r="R56" s="11">
        <f t="shared" si="1"/>
        <v>2000</v>
      </c>
    </row>
    <row r="57" spans="1:18" ht="15.75" x14ac:dyDescent="0.3">
      <c r="C57" s="8">
        <f t="shared" ref="C57:J57" si="2">SUM(C5:C56)</f>
        <v>37371857.850000001</v>
      </c>
      <c r="D57" s="8">
        <f t="shared" si="2"/>
        <v>18016215</v>
      </c>
      <c r="E57" s="21">
        <f t="shared" si="2"/>
        <v>8582624</v>
      </c>
      <c r="F57" s="8">
        <f t="shared" si="2"/>
        <v>350258</v>
      </c>
      <c r="G57" s="8">
        <f t="shared" si="2"/>
        <v>2111027</v>
      </c>
      <c r="H57" s="8">
        <f t="shared" si="2"/>
        <v>3767545</v>
      </c>
      <c r="I57" s="8">
        <f t="shared" si="2"/>
        <v>3296019</v>
      </c>
      <c r="J57" s="8">
        <f t="shared" si="2"/>
        <v>1028430</v>
      </c>
      <c r="K57" s="8">
        <f t="shared" ref="K57:R57" si="3">SUM(K5:K56)</f>
        <v>1676305</v>
      </c>
      <c r="L57" s="8">
        <f t="shared" si="3"/>
        <v>3870650</v>
      </c>
      <c r="M57" s="8">
        <f t="shared" si="3"/>
        <v>28122967</v>
      </c>
      <c r="N57" s="8">
        <f t="shared" si="3"/>
        <v>2781</v>
      </c>
      <c r="O57" s="8">
        <f t="shared" si="3"/>
        <v>317511</v>
      </c>
      <c r="P57" s="8">
        <f t="shared" si="3"/>
        <v>28443259</v>
      </c>
      <c r="Q57" s="8">
        <f t="shared" si="3"/>
        <v>1027457.57</v>
      </c>
      <c r="R57" s="8">
        <f t="shared" si="3"/>
        <v>39342120.57</v>
      </c>
    </row>
  </sheetData>
  <autoFilter ref="A4:R4"/>
  <pageMargins left="0.19684820647419099" right="0.19684820647419099" top="0.19684820647419099" bottom="0.19684820647419099" header="0.15748031496063" footer="0.1574803149606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2017-03-11T13:57:41Z</cp:lastPrinted>
  <dcterms:created xsi:type="dcterms:W3CDTF">2015-03-31T11:57:12Z</dcterms:created>
  <dcterms:modified xsi:type="dcterms:W3CDTF">2017-03-13T18:13:44Z</dcterms:modified>
</cp:coreProperties>
</file>