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120" yWindow="450" windowWidth="14940" windowHeight="7215" tabRatio="954" firstSheet="10" activeTab="12"/>
  </bookViews>
  <sheets>
    <sheet name="ფორმა N1" sheetId="44" r:id="rId1"/>
    <sheet name="ფორმა N2" sheetId="3" r:id="rId2"/>
    <sheet name="ფორმა N3" sheetId="7" r:id="rId3"/>
    <sheet name="ფორმა N4" sheetId="45" r:id="rId4"/>
    <sheet name="ფორმა N4.1" sheetId="46" r:id="rId5"/>
    <sheet name="ფორმა 4.2" sheetId="47" r:id="rId6"/>
    <sheet name="ფორმა N5" sheetId="42" r:id="rId7"/>
    <sheet name="ფორმა N5.1" sheetId="27" r:id="rId8"/>
    <sheet name="ფორმა 5.2" sheetId="29" r:id="rId9"/>
    <sheet name="ფორმა N5.3" sheetId="30" r:id="rId10"/>
    <sheet name="ფორმა 5.4" sheetId="34" r:id="rId11"/>
    <sheet name="ფორმა 5.5" sheetId="43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  <externalReference r:id="rId28"/>
    <externalReference r:id="rId29"/>
  </externalReferences>
  <definedNames>
    <definedName name="_xlnm._FilterDatabase" localSheetId="19" hidden="1">'ფორმა 9.4'!$A$7:$K$7</definedName>
    <definedName name="_xlnm._FilterDatabase" localSheetId="22" hidden="1">'ფორმა N 9.7'!$A$8:$L$87</definedName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6" hidden="1">'ფორმა N5'!$A$8:$D$11</definedName>
    <definedName name="_xlnm._FilterDatabase" localSheetId="7" hidden="1">'ფორმა N5.1'!$B$9:$D$24</definedName>
    <definedName name="Date" localSheetId="5">#REF!</definedName>
    <definedName name="Date" localSheetId="10">#REF!</definedName>
    <definedName name="Date" localSheetId="11">#REF!</definedName>
    <definedName name="Date" localSheetId="18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6">#REF!</definedName>
    <definedName name="Date" localSheetId="7">#REF!</definedName>
    <definedName name="Date" localSheetId="23">#REF!</definedName>
    <definedName name="Date">#REF!</definedName>
    <definedName name="_xlnm.Print_Area" localSheetId="10">'ფორმა 5.4'!$A$1:$H$46</definedName>
    <definedName name="_xlnm.Print_Area" localSheetId="11">'ფორმა 5.5'!$A$1:$L$49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9.7'!$A$1:$I$104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6">'ფორმა N5'!$A$1:$D$86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25725"/>
</workbook>
</file>

<file path=xl/calcChain.xml><?xml version="1.0" encoding="utf-8"?>
<calcChain xmlns="http://schemas.openxmlformats.org/spreadsheetml/2006/main">
  <c r="Z14" i="12"/>
  <c r="X14"/>
  <c r="Z10"/>
  <c r="W45"/>
  <c r="X10"/>
  <c r="D27"/>
  <c r="D47"/>
  <c r="C47"/>
  <c r="D28"/>
  <c r="C28"/>
  <c r="C27"/>
  <c r="C23" i="45"/>
  <c r="C49"/>
  <c r="G3" i="12"/>
  <c r="H11" i="45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H10"/>
  <c r="G10"/>
  <c r="T74"/>
  <c r="T65"/>
  <c r="T59"/>
  <c r="S59"/>
  <c r="T54"/>
  <c r="S54"/>
  <c r="T48"/>
  <c r="S48"/>
  <c r="T38"/>
  <c r="S38"/>
  <c r="T34"/>
  <c r="S34"/>
  <c r="T25"/>
  <c r="S25"/>
  <c r="S19" s="1"/>
  <c r="S23"/>
  <c r="T19"/>
  <c r="T15" s="1"/>
  <c r="T11" s="1"/>
  <c r="T16"/>
  <c r="S16"/>
  <c r="T12"/>
  <c r="S12"/>
  <c r="L72" i="42"/>
  <c r="K72"/>
  <c r="L64"/>
  <c r="L58"/>
  <c r="K58"/>
  <c r="L53"/>
  <c r="L9" s="1"/>
  <c r="K53"/>
  <c r="L52"/>
  <c r="L47"/>
  <c r="K47"/>
  <c r="L36"/>
  <c r="K36"/>
  <c r="L32"/>
  <c r="K32"/>
  <c r="L23"/>
  <c r="K23"/>
  <c r="L17"/>
  <c r="K17"/>
  <c r="L14"/>
  <c r="K14"/>
  <c r="L13"/>
  <c r="K13"/>
  <c r="L10"/>
  <c r="K10"/>
  <c r="K9"/>
  <c r="T64" i="12"/>
  <c r="S64"/>
  <c r="S44" s="1"/>
  <c r="T47"/>
  <c r="S47"/>
  <c r="T45"/>
  <c r="S45"/>
  <c r="T44"/>
  <c r="T34"/>
  <c r="S34"/>
  <c r="T28"/>
  <c r="S28"/>
  <c r="T27"/>
  <c r="S27"/>
  <c r="T11"/>
  <c r="S11"/>
  <c r="T10"/>
  <c r="S10"/>
  <c r="I94" i="35"/>
  <c r="Q64" i="12"/>
  <c r="P64"/>
  <c r="Q47"/>
  <c r="P47"/>
  <c r="Q45"/>
  <c r="P45"/>
  <c r="Q44"/>
  <c r="P44"/>
  <c r="Q34"/>
  <c r="P34"/>
  <c r="Q28"/>
  <c r="P28"/>
  <c r="Q27"/>
  <c r="P27"/>
  <c r="Q11"/>
  <c r="P11"/>
  <c r="Q10"/>
  <c r="P10"/>
  <c r="I72" i="42"/>
  <c r="H72"/>
  <c r="I64"/>
  <c r="I58"/>
  <c r="H58"/>
  <c r="I53"/>
  <c r="H53"/>
  <c r="I47"/>
  <c r="H47"/>
  <c r="I36"/>
  <c r="H36"/>
  <c r="I32"/>
  <c r="H32"/>
  <c r="I23"/>
  <c r="H23"/>
  <c r="I17"/>
  <c r="H17"/>
  <c r="I14"/>
  <c r="H14"/>
  <c r="I13"/>
  <c r="H13"/>
  <c r="I10"/>
  <c r="H10"/>
  <c r="I9"/>
  <c r="H9"/>
  <c r="Q74" i="45"/>
  <c r="Q65"/>
  <c r="Q59"/>
  <c r="P59"/>
  <c r="Q54"/>
  <c r="P54"/>
  <c r="P49"/>
  <c r="Q48"/>
  <c r="P48"/>
  <c r="Q38"/>
  <c r="P38"/>
  <c r="Q34"/>
  <c r="P34"/>
  <c r="Q25"/>
  <c r="P25"/>
  <c r="Q19"/>
  <c r="P19"/>
  <c r="Q16"/>
  <c r="Q15" s="1"/>
  <c r="P16"/>
  <c r="P15"/>
  <c r="Q12"/>
  <c r="P12"/>
  <c r="P11"/>
  <c r="I26" i="7"/>
  <c r="H26"/>
  <c r="I25"/>
  <c r="H25"/>
  <c r="I18"/>
  <c r="H18"/>
  <c r="I16"/>
  <c r="H16"/>
  <c r="I15"/>
  <c r="H15"/>
  <c r="I12"/>
  <c r="H12"/>
  <c r="I10"/>
  <c r="H10"/>
  <c r="I9"/>
  <c r="H9"/>
  <c r="Q11" i="45" l="1"/>
  <c r="S15"/>
  <c r="S11" s="1"/>
  <c r="N64" i="12"/>
  <c r="M64"/>
  <c r="N47"/>
  <c r="M47"/>
  <c r="N45"/>
  <c r="M45"/>
  <c r="N44"/>
  <c r="M44"/>
  <c r="N34"/>
  <c r="M34"/>
  <c r="N28"/>
  <c r="N27"/>
  <c r="N11"/>
  <c r="M11"/>
  <c r="N10"/>
  <c r="M10"/>
  <c r="K64"/>
  <c r="J64"/>
  <c r="K47"/>
  <c r="J47"/>
  <c r="K45"/>
  <c r="J45"/>
  <c r="K44"/>
  <c r="J44"/>
  <c r="K34"/>
  <c r="J34"/>
  <c r="K28"/>
  <c r="J28"/>
  <c r="K27"/>
  <c r="J27"/>
  <c r="K11"/>
  <c r="J11"/>
  <c r="K10"/>
  <c r="J10"/>
  <c r="K74" i="45"/>
  <c r="J74"/>
  <c r="K66"/>
  <c r="K60"/>
  <c r="J60"/>
  <c r="K55"/>
  <c r="J55"/>
  <c r="J49"/>
  <c r="K38"/>
  <c r="J38"/>
  <c r="K34"/>
  <c r="J34"/>
  <c r="K25"/>
  <c r="J25"/>
  <c r="K19"/>
  <c r="J19"/>
  <c r="K16"/>
  <c r="J16"/>
  <c r="K15"/>
  <c r="J15"/>
  <c r="K12"/>
  <c r="J12"/>
  <c r="K11"/>
  <c r="J11"/>
  <c r="L26" i="3"/>
  <c r="K26"/>
  <c r="L25"/>
  <c r="K25"/>
  <c r="L18"/>
  <c r="K18"/>
  <c r="L15"/>
  <c r="K15"/>
  <c r="L12"/>
  <c r="K12"/>
  <c r="L10"/>
  <c r="K10"/>
  <c r="L9"/>
  <c r="K9"/>
  <c r="I26"/>
  <c r="H26"/>
  <c r="I25"/>
  <c r="H25"/>
  <c r="I18"/>
  <c r="H18"/>
  <c r="I15"/>
  <c r="H15"/>
  <c r="I12"/>
  <c r="H12"/>
  <c r="I10"/>
  <c r="H10"/>
  <c r="I9"/>
  <c r="H9"/>
  <c r="N74" i="45" l="1"/>
  <c r="N65"/>
  <c r="N59"/>
  <c r="M59"/>
  <c r="N54"/>
  <c r="M54"/>
  <c r="N48"/>
  <c r="M48"/>
  <c r="N38"/>
  <c r="M38"/>
  <c r="N34"/>
  <c r="M34"/>
  <c r="N25"/>
  <c r="M25"/>
  <c r="M23"/>
  <c r="N19"/>
  <c r="N15" s="1"/>
  <c r="N11" s="1"/>
  <c r="N16"/>
  <c r="M16"/>
  <c r="N12"/>
  <c r="M12"/>
  <c r="I20" i="47"/>
  <c r="H20"/>
  <c r="G20"/>
  <c r="A4"/>
  <c r="D24" i="46"/>
  <c r="C24"/>
  <c r="A5"/>
  <c r="D74" i="45"/>
  <c r="D65"/>
  <c r="D59"/>
  <c r="C59"/>
  <c r="D54"/>
  <c r="C54"/>
  <c r="D48"/>
  <c r="C48"/>
  <c r="D38"/>
  <c r="C38"/>
  <c r="D34"/>
  <c r="C34"/>
  <c r="D25"/>
  <c r="D19" s="1"/>
  <c r="D15" s="1"/>
  <c r="C25"/>
  <c r="C19" s="1"/>
  <c r="D16"/>
  <c r="C16"/>
  <c r="D12"/>
  <c r="C12"/>
  <c r="A6"/>
  <c r="M19" l="1"/>
  <c r="M15" s="1"/>
  <c r="M11" s="1"/>
  <c r="D11"/>
  <c r="C15"/>
  <c r="C11" s="1"/>
  <c r="J31" i="10" l="1"/>
  <c r="I31"/>
  <c r="J21"/>
  <c r="I21"/>
  <c r="I16"/>
  <c r="J16"/>
  <c r="J15"/>
  <c r="I15"/>
  <c r="I11" i="9" l="1"/>
  <c r="I12"/>
  <c r="I10"/>
  <c r="K35" i="43"/>
  <c r="D72" i="42"/>
  <c r="C72"/>
  <c r="D64"/>
  <c r="D58"/>
  <c r="C58"/>
  <c r="D53"/>
  <c r="C53"/>
  <c r="D47"/>
  <c r="C47"/>
  <c r="D36"/>
  <c r="C36"/>
  <c r="D32"/>
  <c r="C32"/>
  <c r="D23"/>
  <c r="D17" s="1"/>
  <c r="D13" s="1"/>
  <c r="C23"/>
  <c r="C17" s="1"/>
  <c r="C13" s="1"/>
  <c r="D14"/>
  <c r="C14"/>
  <c r="D10"/>
  <c r="C10"/>
  <c r="A4"/>
  <c r="D9" l="1"/>
  <c r="C9"/>
  <c r="D26" i="7" l="1"/>
  <c r="C26"/>
  <c r="D26" i="3"/>
  <c r="C26"/>
  <c r="C18" i="7" l="1"/>
  <c r="C12" i="3" l="1"/>
  <c r="I34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5" i="7" l="1"/>
  <c r="C25"/>
  <c r="D18"/>
  <c r="D15"/>
  <c r="C15"/>
  <c r="D12"/>
  <c r="C12"/>
  <c r="C10" s="1"/>
  <c r="D10" l="1"/>
  <c r="D9" s="1"/>
  <c r="C9"/>
  <c r="H39" i="10" l="1"/>
  <c r="H36" s="1"/>
  <c r="H32"/>
  <c r="H24"/>
  <c r="H19"/>
  <c r="H17"/>
  <c r="H14"/>
  <c r="A4" i="39" l="1"/>
  <c r="A4" i="35" l="1"/>
  <c r="H34" i="34" l="1"/>
  <c r="G34"/>
  <c r="A4"/>
  <c r="A4" i="33" l="1"/>
  <c r="A4" i="32"/>
  <c r="H34" i="30" l="1"/>
  <c r="G34"/>
  <c r="A4"/>
  <c r="H34" i="29"/>
  <c r="G34"/>
  <c r="A4"/>
  <c r="D25" i="27" l="1"/>
  <c r="C25"/>
  <c r="A5"/>
  <c r="G39" i="18" l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8" i="3"/>
  <c r="C18"/>
  <c r="D15"/>
  <c r="C15"/>
  <c r="C10" s="1"/>
  <c r="D12"/>
  <c r="C25" l="1"/>
  <c r="D10"/>
  <c r="B9" i="10"/>
  <c r="D10" i="12"/>
  <c r="D44"/>
  <c r="J9" i="10"/>
  <c r="D25" i="3"/>
  <c r="C10" i="12"/>
  <c r="C44"/>
  <c r="D9" i="10"/>
  <c r="F9"/>
  <c r="C9" i="3" l="1"/>
  <c r="I3" i="12" s="1"/>
  <c r="K3" s="1"/>
  <c r="D9" i="3"/>
  <c r="I5" i="12" s="1"/>
  <c r="K5" s="1"/>
</calcChain>
</file>

<file path=xl/sharedStrings.xml><?xml version="1.0" encoding="utf-8"?>
<sst xmlns="http://schemas.openxmlformats.org/spreadsheetml/2006/main" count="1637" uniqueCount="921">
  <si>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</si>
  <si>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</si>
  <si>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</si>
  <si>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</si>
  <si>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</si>
  <si>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</si>
  <si>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</si>
  <si>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</si>
  <si>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</si>
  <si>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</si>
  <si>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</si>
  <si>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</si>
  <si>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</si>
  <si>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</si>
  <si>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</si>
  <si>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</si>
  <si>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</si>
  <si>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</si>
  <si>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</si>
  <si>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</si>
  <si>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</si>
  <si>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</si>
  <si>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</si>
  <si>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</si>
  <si>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</si>
  <si>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</si>
  <si>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</si>
  <si>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</si>
  <si>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</si>
  <si>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</si>
  <si>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</si>
  <si>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</si>
  <si>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</si>
  <si>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</si>
  <si>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</si>
  <si>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</si>
  <si>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</si>
  <si>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</si>
  <si>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</si>
  <si>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</si>
  <si>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</si>
  <si>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</si>
  <si>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</si>
  <si>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</si>
  <si>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</si>
  <si>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</si>
  <si>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</si>
  <si>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</si>
  <si>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</si>
  <si>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</si>
  <si>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</si>
  <si>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</si>
  <si>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</si>
  <si>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</si>
  <si>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</si>
  <si>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</si>
  <si>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</si>
  <si>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</si>
  <si>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</si>
  <si>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</si>
  <si>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</si>
  <si>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</si>
  <si>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</si>
  <si>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</si>
  <si>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</si>
  <si>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</si>
  <si>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</si>
  <si>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</si>
  <si>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</si>
  <si>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</si>
  <si>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</si>
  <si>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</si>
  <si>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</si>
  <si>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</si>
  <si>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</si>
  <si>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</si>
  <si>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</si>
  <si>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</si>
  <si>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</si>
  <si>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</si>
  <si>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</si>
  <si>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</si>
  <si>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</si>
  <si>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</si>
  <si>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</si>
  <si>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</si>
  <si>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</si>
  <si>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</si>
  <si>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</si>
  <si>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</si>
  <si>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</si>
  <si>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</si>
  <si>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</si>
  <si>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</si>
  <si>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</si>
  <si>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</si>
  <si>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</si>
  <si>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</si>
  <si>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</si>
  <si>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</si>
  <si>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</si>
  <si>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</si>
  <si>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</si>
  <si>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</si>
  <si>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</si>
  <si>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</si>
  <si>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</si>
  <si>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</si>
  <si>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</si>
  <si>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</si>
  <si>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</si>
  <si>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</si>
  <si>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</si>
  <si>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</si>
  <si>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</si>
  <si>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</si>
  <si>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</si>
  <si>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</si>
  <si>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</si>
  <si>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</si>
  <si>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</si>
  <si>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</si>
  <si>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</si>
  <si>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</si>
  <si>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</si>
  <si>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</si>
  <si>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</si>
  <si>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</si>
  <si>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</si>
  <si>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</si>
  <si>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</si>
  <si>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</si>
  <si>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</si>
  <si>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</si>
  <si>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</si>
  <si>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</si>
  <si>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</si>
  <si>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</si>
  <si>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</si>
  <si>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</si>
  <si>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</si>
  <si>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</si>
  <si>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</si>
  <si>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</si>
  <si>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</si>
  <si>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</si>
  <si>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</si>
  <si>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</si>
  <si>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</si>
  <si>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</si>
  <si>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</si>
  <si>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</si>
  <si>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</si>
  <si>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</si>
  <si>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</si>
  <si>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</si>
  <si>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</si>
  <si>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</si>
  <si>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</si>
  <si>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</si>
  <si>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</si>
  <si>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</si>
  <si>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</si>
  <si>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</si>
  <si>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</si>
  <si>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</si>
  <si>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</si>
  <si>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</si>
  <si>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</si>
  <si>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</si>
  <si>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</si>
  <si>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</si>
  <si>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</si>
  <si>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</si>
  <si>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</si>
  <si>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</si>
  <si>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</si>
  <si>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</si>
  <si>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</si>
  <si>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</si>
  <si>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</si>
  <si>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</si>
  <si>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</si>
  <si>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</si>
  <si>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</si>
  <si>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</si>
  <si>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</si>
  <si>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</si>
  <si>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</si>
  <si>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</si>
  <si>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</si>
  <si>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</si>
  <si>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</si>
  <si>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</si>
  <si>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</si>
  <si>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</si>
  <si>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</si>
  <si>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</si>
  <si>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</si>
  <si>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</si>
  <si>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</si>
  <si>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</si>
  <si>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</si>
  <si>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</si>
  <si>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</si>
  <si>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</si>
  <si>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</si>
  <si>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</si>
  <si>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</si>
  <si>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</si>
  <si>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</si>
  <si>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</si>
  <si>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</si>
  <si>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</si>
  <si>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</si>
  <si>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</si>
  <si>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</si>
  <si>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</si>
  <si>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</si>
  <si>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</si>
  <si>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</si>
  <si>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</si>
  <si>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</si>
  <si>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</si>
  <si>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</si>
  <si>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</si>
  <si>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</si>
  <si>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</si>
  <si>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</si>
  <si>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</si>
  <si>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</si>
  <si>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</si>
  <si>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</si>
  <si>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</si>
  <si>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</si>
  <si>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</si>
  <si>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</si>
  <si>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</si>
  <si>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</si>
  <si>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</si>
  <si>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</si>
  <si>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</si>
  <si>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</si>
  <si>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</si>
  <si>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</si>
  <si>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</si>
  <si>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</si>
  <si>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</si>
  <si>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</si>
  <si>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</si>
  <si>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</si>
  <si>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</si>
  <si>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</si>
  <si>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</si>
  <si>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</si>
  <si>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</si>
  <si>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</si>
  <si>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</si>
  <si>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</si>
  <si>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</si>
  <si>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</si>
  <si>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</si>
  <si>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</si>
  <si>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</si>
  <si>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</si>
  <si>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</si>
  <si>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</si>
  <si>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</si>
  <si>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</si>
  <si>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</si>
  <si>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</si>
  <si>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</si>
  <si>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</si>
  <si>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</si>
  <si>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</si>
  <si>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</si>
  <si>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</si>
  <si>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</si>
  <si>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</si>
  <si>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</si>
  <si>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</si>
  <si>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</si>
  <si>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</si>
  <si>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</si>
  <si>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</si>
  <si>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</si>
  <si>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</si>
  <si>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</si>
  <si>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</si>
  <si>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</si>
  <si>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</si>
  <si>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</si>
  <si>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</si>
  <si>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</si>
  <si>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</si>
  <si>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</si>
  <si>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</si>
  <si>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</si>
  <si>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</si>
  <si>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</si>
  <si>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</si>
  <si>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</si>
  <si>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</si>
  <si>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</si>
  <si>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</si>
  <si>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</si>
  <si>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</si>
  <si>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</si>
  <si>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</si>
  <si>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</si>
  <si>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</si>
  <si>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</si>
  <si>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</si>
  <si>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</si>
  <si>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</si>
  <si>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</si>
  <si>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</si>
  <si>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</si>
  <si>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</si>
  <si>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</si>
  <si>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</si>
  <si>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</si>
  <si>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</si>
  <si>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</si>
  <si>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</si>
  <si>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</si>
  <si>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</si>
  <si>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</si>
  <si>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</si>
  <si>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</si>
  <si>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</si>
  <si>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</si>
  <si>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</si>
  <si>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</si>
  <si>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</si>
  <si>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</si>
  <si>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</si>
  <si>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</si>
  <si>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</si>
  <si>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</si>
  <si>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</si>
  <si>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</si>
  <si>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</si>
  <si>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</si>
  <si>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</si>
  <si>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</si>
  <si>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</si>
  <si>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</si>
  <si>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</si>
  <si>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</si>
  <si>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</si>
  <si>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</si>
  <si>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</si>
  <si>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</si>
  <si>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</si>
  <si>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</si>
  <si>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</si>
  <si>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</si>
  <si>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</si>
  <si>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</si>
  <si>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</si>
  <si>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</si>
  <si>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</si>
  <si>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</si>
  <si>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</si>
  <si>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</si>
  <si>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</si>
  <si>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</si>
  <si>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</si>
  <si>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</si>
  <si>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</si>
  <si>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</si>
  <si>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</si>
  <si>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</si>
  <si>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</si>
  <si>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</si>
  <si>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</si>
  <si>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</si>
  <si>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</si>
  <si>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</si>
  <si>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</si>
  <si>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</si>
  <si>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</si>
  <si>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</si>
  <si>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</si>
  <si>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</si>
  <si>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</si>
  <si>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</si>
  <si>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</si>
  <si>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</si>
  <si>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</si>
  <si>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</si>
  <si>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</si>
  <si>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</si>
  <si>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</si>
  <si>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</si>
  <si>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</si>
  <si>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</si>
  <si>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</si>
  <si>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</si>
  <si>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</si>
  <si>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</si>
  <si>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</si>
  <si>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</si>
  <si>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</si>
  <si>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</si>
  <si>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</si>
  <si>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</si>
  <si>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</si>
  <si>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</si>
  <si>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</si>
  <si>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</si>
  <si>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</si>
  <si>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</si>
  <si>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</si>
  <si>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</si>
  <si>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</si>
  <si>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</si>
  <si>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</si>
  <si>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</si>
  <si>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</si>
  <si>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</si>
  <si>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</si>
  <si>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</si>
  <si>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</si>
  <si>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</si>
  <si>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</si>
  <si>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</si>
  <si>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</si>
  <si>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</si>
  <si>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t>* ჯამური მაჩვენებლები უნდა ედრებოდეს ფორმა N5-ში წარმოდგენილი N 1.1.1 და N1.1.2 მუხლების შესაბამის მნიშვნელობათა ჯამს.</t>
  </si>
  <si>
    <t>* ჯამური მაჩვენებლები უნდა ედრებოდეს ფორმა N5-ში წარმოდგენილი N 1.2.1 მუხლის შესაბამის მნიშვნელობებს.</t>
  </si>
  <si>
    <t>* ჯამური მაჩვენებლები უნდა ედრებოდეს ფორმა  N5-ში წარმოდგენილი N1.3 მუხლის შესაბამის</t>
  </si>
  <si>
    <t xml:space="preserve"> მნიშვნელობებს.</t>
  </si>
  <si>
    <t>ფორმა N5.2 - ხელფასები, პრემიები</t>
  </si>
  <si>
    <t>ფორმა N5.3 - მივლინებები</t>
  </si>
  <si>
    <t xml:space="preserve">ფორმა N5.4 - სხვა განაცემები ფიზიკურ პირებზე (ხელფასის და პრემიის გარდა) </t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</si>
  <si>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</si>
  <si>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</si>
  <si>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</si>
  <si>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</si>
  <si>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</si>
  <si>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</si>
  <si>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</si>
  <si>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</si>
  <si>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</si>
  <si>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</si>
  <si>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</si>
  <si>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</si>
  <si>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</si>
  <si>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</si>
  <si>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</si>
  <si>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</si>
  <si>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</si>
  <si>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</si>
  <si>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</si>
  <si>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</si>
  <si>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</si>
  <si>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</si>
  <si>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</si>
  <si>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</si>
  <si>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</si>
  <si>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არაფულადი ფორმით ***</t>
  </si>
  <si>
    <t>შემოსავლის ტიპი *</t>
  </si>
  <si>
    <t>ფიზიკური პირის სახელი და გვარი / იურიდიული პირის დასახელება</t>
  </si>
  <si>
    <t>პირადი ნომერი / საიდ. კოდი</t>
  </si>
  <si>
    <t>ქონების აღწერილობა ****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</si>
  <si>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</si>
  <si>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</si>
  <si>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</si>
  <si>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</si>
  <si>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ბანკი ქართუ</t>
  </si>
  <si>
    <t>GE51CR0000000004933608</t>
  </si>
  <si>
    <t>GEL</t>
  </si>
  <si>
    <t>5/16/2012</t>
  </si>
  <si>
    <t>GE51CR0000000004933618</t>
  </si>
  <si>
    <t>USD</t>
  </si>
  <si>
    <t>EURO</t>
  </si>
  <si>
    <t>გორი, წერეთლის ქ. #3</t>
  </si>
  <si>
    <t>59001013426</t>
  </si>
  <si>
    <t>ქ. თბილისი  ვეკუა ქ. #10</t>
  </si>
  <si>
    <t>01001024792</t>
  </si>
  <si>
    <t>კაპანაძე მარსელი ი/მ</t>
  </si>
  <si>
    <t>ქ. თბილისი ქეთევან წამებულის ქ. #47</t>
  </si>
  <si>
    <t>01028000992</t>
  </si>
  <si>
    <t>როსტიაშვილი ზურაბ ი/მ</t>
  </si>
  <si>
    <t>ქ. სენაკი, რუსთაველის ქ. #164</t>
  </si>
  <si>
    <t>239860842</t>
  </si>
  <si>
    <t>საქ. სამომხ. კოოპერაციის სენაკის რ-ნ სამომხ. კოოპერატივი</t>
  </si>
  <si>
    <t>ქ. ლანჩხუთი, მდინარაძის ქ. #3</t>
  </si>
  <si>
    <t>ორმოცაძე გიორგი ი/მ</t>
  </si>
  <si>
    <t>ქ. ბაღდათი, შ. რუსთაველის ქ. #22</t>
  </si>
  <si>
    <t>შპს ავა-მარიამი</t>
  </si>
  <si>
    <t>ქ. ფოთი, დ. აღმაშენებლის ქ. #10</t>
  </si>
  <si>
    <t>42001010057</t>
  </si>
  <si>
    <t>ხორავა მარიკა ი/მ</t>
  </si>
  <si>
    <t>ქ. თეთრიწყარო, დიდგორის ქ. #15</t>
  </si>
  <si>
    <t>22001005181</t>
  </si>
  <si>
    <t>ბექაური ამური ი/მ</t>
  </si>
  <si>
    <t>მარნეული, მაზნიაშვილის ქ. #2</t>
  </si>
  <si>
    <t>28001001979</t>
  </si>
  <si>
    <t>მამედოვი ფირდოსი ი/მ</t>
  </si>
  <si>
    <t>28001001085</t>
  </si>
  <si>
    <t>მამედოვი სეიმურ ი/მ</t>
  </si>
  <si>
    <t>ქ. ახალციხე, შ. რუსთაველის ქ. #44-44ა</t>
  </si>
  <si>
    <t>პარკევ წაღიკიან ი/მ</t>
  </si>
  <si>
    <t>ქ. აბაშა, თავისუფლების ქ. #81</t>
  </si>
  <si>
    <t>შუბლაძე ბესიკ ი/მ</t>
  </si>
  <si>
    <t>02001000267</t>
  </si>
  <si>
    <t>გაბელაია დავით ი/მ</t>
  </si>
  <si>
    <t>ქ. ზესტაფონი, წერეთლის ქ. #9</t>
  </si>
  <si>
    <t>შპს ვახტანგი</t>
  </si>
  <si>
    <t>ქ. თბილისი, ცოტნე დადიანის ქ. #141</t>
  </si>
  <si>
    <t>01013004758</t>
  </si>
  <si>
    <t>დ. ჩხოროწყუ დ. აღმაშენებლის ქ. #13</t>
  </si>
  <si>
    <t>48001004194</t>
  </si>
  <si>
    <t>ესართია ლაშა ი/მ</t>
  </si>
  <si>
    <t>ქ. თბილისი ბორჯომის ქ. #7 ბ. #3</t>
  </si>
  <si>
    <t>ქ. წყალტუბო, შ. რუსთაველის ქ. #4</t>
  </si>
  <si>
    <t>კუხალეიშვილი ნინო ი/მ</t>
  </si>
  <si>
    <t>447860020</t>
  </si>
  <si>
    <t>სპს ოთარ სურმანიძე და კომპანია</t>
  </si>
  <si>
    <t>ქედა, აბუსერიძის ქ. #11</t>
  </si>
  <si>
    <t>ქ. ნინოწმინდა, თავისუფლების ქ. #25</t>
  </si>
  <si>
    <t>32001016304</t>
  </si>
  <si>
    <t>მზიკიან მამბრე ი/მ</t>
  </si>
  <si>
    <t>ქ. თბილისი, გორგასალის ქ. 77</t>
  </si>
  <si>
    <t>01011019836</t>
  </si>
  <si>
    <t>ქ. ყვარელი, შ. რუსთაველის ქ. #4</t>
  </si>
  <si>
    <t>ქ. მცხეთა, აღმაშენებლის ქ. #43</t>
  </si>
  <si>
    <t>31001022636</t>
  </si>
  <si>
    <t>მარტოლეკი გივი ი/მ</t>
  </si>
  <si>
    <t>ქ. ზუგდიდი, მ. კოსტავას ქ. #11</t>
  </si>
  <si>
    <t>19001010004</t>
  </si>
  <si>
    <t>კვარაცხელია დევი ი/მ</t>
  </si>
  <si>
    <t>ქ. ბორჯომი, შ. რუსთაველის ქ. #147</t>
  </si>
  <si>
    <t>01001000813</t>
  </si>
  <si>
    <t>სამსონიძე ვალიდა ი/მ</t>
  </si>
  <si>
    <t>ქ. თბილისი, ერეკლე II-ეს მოედანი #3</t>
  </si>
  <si>
    <t>205283637</t>
  </si>
  <si>
    <t>შპს ახალი კაპიტალი</t>
  </si>
  <si>
    <t>დ. ადიგენი, თამარ მეფის ქ. #2</t>
  </si>
  <si>
    <t>01004000999</t>
  </si>
  <si>
    <t>ზედგინიძე ზურაბ ი/მ</t>
  </si>
  <si>
    <t>საგარეჯო, დ. აღმაშენებლის ქ. #10</t>
  </si>
  <si>
    <t>ნინო</t>
  </si>
  <si>
    <t>მეზვრიშვილი</t>
  </si>
  <si>
    <t>ქ. თბილისი რუსთაველის ქ. #24/ ლაღიზის ქ. #1</t>
  </si>
  <si>
    <t>01017000815</t>
  </si>
  <si>
    <t>მედეია</t>
  </si>
  <si>
    <t>ჯიქია</t>
  </si>
  <si>
    <t>01017015694</t>
  </si>
  <si>
    <t>თამაზ</t>
  </si>
  <si>
    <t>ქ. ტყიბული შ. რუსთაველის ქ. #1 ბ. 27</t>
  </si>
  <si>
    <t>01024083360</t>
  </si>
  <si>
    <t>ნიკოლოზ</t>
  </si>
  <si>
    <t>მახარაშვილი</t>
  </si>
  <si>
    <t>ქ. ყაზბეგი ალ. ყაზბეგის ქ. # 32</t>
  </si>
  <si>
    <t>01009003409</t>
  </si>
  <si>
    <t>ჩოფიკაშვილი</t>
  </si>
  <si>
    <t>ქ. კასპი მ. კოსტავას ქ. #5</t>
  </si>
  <si>
    <t>მანანა</t>
  </si>
  <si>
    <t>ხვთისიაშვილი</t>
  </si>
  <si>
    <t>ქ. ამბროლაური, კოსტავას ქ. #1</t>
  </si>
  <si>
    <t>04001002669</t>
  </si>
  <si>
    <t>ციცინო</t>
  </si>
  <si>
    <t>ნეფარიძე</t>
  </si>
  <si>
    <t>ხარაგაული, დ. ხარაგაული, სოლომონ მეფის # 21</t>
  </si>
  <si>
    <t>01018001780</t>
  </si>
  <si>
    <t>მზია</t>
  </si>
  <si>
    <t>არევაძე-წერეთელი</t>
  </si>
  <si>
    <t>დ. მესტია, თამარ მეფის ქ. #14</t>
  </si>
  <si>
    <t>ნინა</t>
  </si>
  <si>
    <t>ჯაფარიძე</t>
  </si>
  <si>
    <t>ქ. თბილისი, მოსკოვის გამზ. #35 ბ. 61</t>
  </si>
  <si>
    <t>01029005026</t>
  </si>
  <si>
    <t>შოთა</t>
  </si>
  <si>
    <t>ჩაჩუა</t>
  </si>
  <si>
    <t>ქ. წნორი თავისუფლების ქ. #37</t>
  </si>
  <si>
    <t>01008040230</t>
  </si>
  <si>
    <t>ნაირა</t>
  </si>
  <si>
    <t>გელაშვილი</t>
  </si>
  <si>
    <t>ქ. ჩოხატაური, დუმბაძის ქ. #3</t>
  </si>
  <si>
    <t>46001015708</t>
  </si>
  <si>
    <t>მაია</t>
  </si>
  <si>
    <t>ჩხიკვაძე</t>
  </si>
  <si>
    <t>ქ. ლაგოდეხი, ი. ჭავჭავაძის ქ. #2</t>
  </si>
  <si>
    <t>მამაცაშვილი</t>
  </si>
  <si>
    <t>ხულო, დ. ხულო ტბელ აბუსერიძის ქ. #7</t>
  </si>
  <si>
    <t>ზურაბ</t>
  </si>
  <si>
    <t>ბოლქვაძე</t>
  </si>
  <si>
    <t>დ. ასპინძა, გორგასლის ქ. #2</t>
  </si>
  <si>
    <t>რევაზი</t>
  </si>
  <si>
    <t>ქუქჩიშვილი</t>
  </si>
  <si>
    <t>ქ. ონი, დ. აღმაშენებლის ქ. #82</t>
  </si>
  <si>
    <t>მათე</t>
  </si>
  <si>
    <t>გობეჯიშვილი</t>
  </si>
  <si>
    <t>ქ. საჩხერე მერაბ კოსტავას ქ. 65</t>
  </si>
  <si>
    <t>დიმიტრი</t>
  </si>
  <si>
    <t>ბურძენიძე</t>
  </si>
  <si>
    <t>ქ. ჭიათურა ეგ. ნინოშვილის ქ. #12 ბ. 9</t>
  </si>
  <si>
    <t>მირმენი</t>
  </si>
  <si>
    <t>ბარათაშვილი</t>
  </si>
  <si>
    <t>ქ. თერჯოლა შ. რუსთაველის ქ. #107</t>
  </si>
  <si>
    <t>ირმა</t>
  </si>
  <si>
    <t>ლაფაჩი</t>
  </si>
  <si>
    <t>ქ. გურჯაანი, შ. რუსთაველის ქ. #15</t>
  </si>
  <si>
    <t>13001053778</t>
  </si>
  <si>
    <t>სამხარაული</t>
  </si>
  <si>
    <t>ქ. ხაშური მ. კოსტავას ქ. #4</t>
  </si>
  <si>
    <t>01030016651</t>
  </si>
  <si>
    <t>დალი</t>
  </si>
  <si>
    <t>ტალახაძე</t>
  </si>
  <si>
    <t>ქ. ხობი ცოტნე დადიანის ქ. #169</t>
  </si>
  <si>
    <t>58001030178</t>
  </si>
  <si>
    <t>მედეა</t>
  </si>
  <si>
    <t>თათარიშვილი</t>
  </si>
  <si>
    <t>ქ. წალენჯიხა, გ. მებონიას ქ. #2</t>
  </si>
  <si>
    <t>ბადრი</t>
  </si>
  <si>
    <t>კვარაცხელია</t>
  </si>
  <si>
    <t>ქ. ახმეტა, ვაჟა-ფშაველას ქ.</t>
  </si>
  <si>
    <t>23001000861</t>
  </si>
  <si>
    <t>ნელი</t>
  </si>
  <si>
    <t>ღეჩუაშვილი</t>
  </si>
  <si>
    <t>ქ. ცაგერი, მ. კოსტავას ქ. #13 ბ. 3</t>
  </si>
  <si>
    <t>ზაირა</t>
  </si>
  <si>
    <t>ბენდელიანი</t>
  </si>
  <si>
    <t>ქ. ოზურგეთი, ი. ჭავჭავაძის ქ. #12</t>
  </si>
  <si>
    <t>ნანი</t>
  </si>
  <si>
    <t>ძნელაძე</t>
  </si>
  <si>
    <t>ქ. მარტვილი, თავისუფლების მოედანი</t>
  </si>
  <si>
    <t>ელენე</t>
  </si>
  <si>
    <t>წულაია</t>
  </si>
  <si>
    <t>ქ. წალკა, არისტოტელეს  ქ. #4</t>
  </si>
  <si>
    <t>52001008156</t>
  </si>
  <si>
    <t>ელინა</t>
  </si>
  <si>
    <t>ჩამურლიევა</t>
  </si>
  <si>
    <t xml:space="preserve">ქ. ქარელი სტალინის ქ # 49 </t>
  </si>
  <si>
    <t>01024022690</t>
  </si>
  <si>
    <t>ნანა</t>
  </si>
  <si>
    <t>გიორგაშვილი</t>
  </si>
  <si>
    <t>ქ. ბოლნისი, აღმაშენებლის ქ. #54</t>
  </si>
  <si>
    <t>24001022727</t>
  </si>
  <si>
    <t>ქვრივიშვილი</t>
  </si>
  <si>
    <t>ქ. თბილისი ი. ჭავჭავაძის გამზ. #20</t>
  </si>
  <si>
    <t>01001030978</t>
  </si>
  <si>
    <t>თამარ</t>
  </si>
  <si>
    <t>ასათიანი</t>
  </si>
  <si>
    <t>ქ. თიანეთი რუსთაველის ქ. #38</t>
  </si>
  <si>
    <t>ჯანგირაშვილი</t>
  </si>
  <si>
    <t>60002008198</t>
  </si>
  <si>
    <t>ნათელა</t>
  </si>
  <si>
    <t>ჭიხორია</t>
  </si>
  <si>
    <t>ქ. დმანისი, 9 აპრილის ქ. #67</t>
  </si>
  <si>
    <t>15001002982</t>
  </si>
  <si>
    <t>ხიდირნაბი</t>
  </si>
  <si>
    <t>დაშდამიროვი</t>
  </si>
  <si>
    <t>ლენტეხი, დაბა ლენტეხი, თამარ მეფის ქუჩა</t>
  </si>
  <si>
    <t>27001006514</t>
  </si>
  <si>
    <t>გუგავა</t>
  </si>
  <si>
    <t>ქ. ხონი, მოსე ხონელის ქ. #5</t>
  </si>
  <si>
    <t>55001001060</t>
  </si>
  <si>
    <t>ტრიანდაფილიდი</t>
  </si>
  <si>
    <t>ქ. ვანი, ჯორჯიაშვილის ქ. #2</t>
  </si>
  <si>
    <t>17001000134</t>
  </si>
  <si>
    <t>ომარ</t>
  </si>
  <si>
    <t>კორძაძე</t>
  </si>
  <si>
    <t>ქ. დუშეთი, სტალინის ქ. #88</t>
  </si>
  <si>
    <t>01017019404</t>
  </si>
  <si>
    <t>ქ. დედოფლისწყარო, ჰერეთის ქ. #74</t>
  </si>
  <si>
    <t>123,24</t>
  </si>
  <si>
    <t>14001001035</t>
  </si>
  <si>
    <t>თამაზაშვილი</t>
  </si>
  <si>
    <t>1000</t>
  </si>
  <si>
    <t>35001024663</t>
  </si>
  <si>
    <t>თათია</t>
  </si>
  <si>
    <t>კობრეშვილი</t>
  </si>
  <si>
    <t>ფართის იჯარა</t>
  </si>
  <si>
    <t>1 თვე</t>
  </si>
  <si>
    <t xml:space="preserve">რაზმიაშვილი ანა ი/მ </t>
  </si>
  <si>
    <t>ელიაური</t>
  </si>
  <si>
    <t>ლევან</t>
  </si>
  <si>
    <t>მგალობლიშვილი</t>
  </si>
  <si>
    <t>გიორგი</t>
  </si>
  <si>
    <t>ამირან დიასამიძე ი/მ</t>
  </si>
  <si>
    <t>ნამიჭეიშვილი</t>
  </si>
  <si>
    <t>მიხეილ</t>
  </si>
  <si>
    <t>თამარი</t>
  </si>
  <si>
    <t>730</t>
  </si>
  <si>
    <t>შ.პ.ს. ,,ახალი კაპიტალი"</t>
  </si>
  <si>
    <t>ოფისის იჯარა/კომუნალური</t>
  </si>
  <si>
    <t>PORTEK IC VE DIS TICARET MURAT KAHR IMAN</t>
  </si>
  <si>
    <t>მაისურების მოწოდება</t>
  </si>
  <si>
    <t xml:space="preserve">სასცენო აპარატურითა და ტექნიკური მოწყობილობებით მომსახურეობის გაწევა </t>
  </si>
  <si>
    <t>ირინა თავაძე</t>
  </si>
  <si>
    <t>სიების დაზუსტება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</si>
  <si>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</si>
  <si>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</si>
  <si>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</si>
  <si>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</si>
  <si>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</si>
  <si>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</si>
  <si>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</si>
  <si>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</si>
  <si>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</si>
  <si>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</si>
  <si>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</si>
  <si>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</si>
  <si>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</si>
  <si>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</si>
  <si>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</si>
  <si>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</si>
  <si>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</si>
  <si>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</si>
  <si>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ნოდარ ცეცხლაძე</t>
  </si>
  <si>
    <t>61009023503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</si>
  <si>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</si>
  <si>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</si>
  <si>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</si>
  <si>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</si>
  <si>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</si>
  <si>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</si>
  <si>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</si>
  <si>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</si>
  <si>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</si>
  <si>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</si>
  <si>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</si>
  <si>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</si>
  <si>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</si>
  <si>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</si>
  <si>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</si>
  <si>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</si>
  <si>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</si>
  <si>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</si>
  <si>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</si>
  <si>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</si>
  <si>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</si>
  <si>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</si>
  <si>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ეკატერინე ზოიძე</t>
  </si>
  <si>
    <t>61009007589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</si>
  <si>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</si>
  <si>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</si>
  <si>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</si>
  <si>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</si>
  <si>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</si>
  <si>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</si>
  <si>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</si>
  <si>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</si>
  <si>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</si>
  <si>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</si>
  <si>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</si>
  <si>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</si>
  <si>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</si>
  <si>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</si>
  <si>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</si>
  <si>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</si>
  <si>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</si>
  <si>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</si>
  <si>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</si>
  <si>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</si>
  <si>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</si>
  <si>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</si>
  <si>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</si>
  <si>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</si>
  <si>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</si>
  <si>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</si>
  <si>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</si>
  <si>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</si>
  <si>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</si>
  <si>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შპს „ერგი პლიუსი“</t>
  </si>
  <si>
    <t>ბეჭედი და ფაქსი</t>
  </si>
  <si>
    <t>TMD Holdings, LLC</t>
  </si>
  <si>
    <t>დისკების მოწოდება</t>
  </si>
  <si>
    <t>ფოლადაშვილი სვეტლანა</t>
  </si>
  <si>
    <t>01013013356</t>
  </si>
  <si>
    <t>გვრიტიშვილი ელეონორა</t>
  </si>
  <si>
    <t>01008010173</t>
  </si>
  <si>
    <t>ნაკუდაიძე ბელა</t>
  </si>
  <si>
    <t>31001014526</t>
  </si>
  <si>
    <t>კორძაძე ლიდა</t>
  </si>
  <si>
    <t>37001009073</t>
  </si>
  <si>
    <t>YALCIN TRANS ULUS NAK</t>
  </si>
  <si>
    <t>ბუშტები, მაისურები</t>
  </si>
  <si>
    <t xml:space="preserve">შპს პოლიგრაფ ექსტრა </t>
  </si>
  <si>
    <t>404957070</t>
  </si>
  <si>
    <t>ბეჭდვითი მომსახურეობა</t>
  </si>
  <si>
    <t>ფიფია მარინე</t>
  </si>
  <si>
    <t>19001094964</t>
  </si>
  <si>
    <t>კორდინატორის მომსახურება</t>
  </si>
  <si>
    <t>შენგელია ლერი</t>
  </si>
  <si>
    <t>62006007723</t>
  </si>
  <si>
    <t>შპს ძველი უბანი</t>
  </si>
  <si>
    <t>202055122</t>
  </si>
  <si>
    <t>იჯარა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</si>
  <si>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</si>
  <si>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</si>
  <si>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</si>
  <si>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</si>
  <si>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</si>
  <si>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</si>
  <si>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</si>
  <si>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</si>
  <si>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Shanghai ZhinQun Trading Co. LTD</t>
  </si>
  <si>
    <t>სილიკონის სამაჯურები</t>
  </si>
  <si>
    <t>ჯანბერიძე ქეთევან</t>
  </si>
  <si>
    <t>01025007106</t>
  </si>
  <si>
    <t>შპს კანცლერი</t>
  </si>
  <si>
    <t>215135191</t>
  </si>
  <si>
    <t>შტამპის ღირებულება</t>
  </si>
  <si>
    <t>შპს „ელიტა ბურჯი“</t>
  </si>
  <si>
    <t>206120437</t>
  </si>
  <si>
    <t>სასცენო მოწყობილობით მომსახურება</t>
  </si>
  <si>
    <t>08.13.2012</t>
  </si>
  <si>
    <t>ნიკოლოზ მესაბლიშვილი</t>
  </si>
  <si>
    <t>ოფისის იჯარა</t>
  </si>
  <si>
    <t>26.06.2014</t>
  </si>
  <si>
    <t>შპს რუსთაველი ფროფერთი</t>
  </si>
  <si>
    <t>404406166</t>
  </si>
  <si>
    <t>21.06.2014</t>
  </si>
  <si>
    <t>საფარიძე გივი ი/მ</t>
  </si>
  <si>
    <t>61006059524</t>
  </si>
  <si>
    <t>შპს ბატავტომობილე</t>
  </si>
  <si>
    <t>445408032</t>
  </si>
  <si>
    <t>შპს გიგანტი</t>
  </si>
  <si>
    <t>245433892</t>
  </si>
  <si>
    <t>ბერიძე რუსლან ი/მ</t>
  </si>
  <si>
    <t>61006041123</t>
  </si>
  <si>
    <t>შპს აჭარის ავტონომიური რესპუბლიკის ონკოლოგიის ცენტრი</t>
  </si>
  <si>
    <t>245428372</t>
  </si>
  <si>
    <t>ბერიძე მალხაზ ი/მ</t>
  </si>
  <si>
    <t>61007004472</t>
  </si>
  <si>
    <t>03.07.2014</t>
  </si>
  <si>
    <t>შპს სახლი ძველ ბათუმში</t>
  </si>
  <si>
    <t>445433610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</si>
  <si>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</si>
  <si>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</si>
  <si>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</si>
  <si>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</si>
  <si>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</si>
  <si>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</si>
  <si>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</si>
  <si>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</si>
  <si>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</si>
  <si>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</si>
  <si>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</si>
  <si>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მსუბუქი მაღალი გამავლობის</t>
  </si>
  <si>
    <t>ტოიოტა</t>
  </si>
  <si>
    <t>PRADO</t>
  </si>
  <si>
    <t>FFT-388</t>
  </si>
  <si>
    <t>05/14/2013</t>
  </si>
  <si>
    <t>საარჩევნო ბლოკი ,,ქართული ოცნება"</t>
  </si>
  <si>
    <t>ქ. თბილისი, ალ. ყაზბეგის გამზირი #29ა ბ. #98</t>
  </si>
  <si>
    <t>6 თვე</t>
  </si>
  <si>
    <t>01024003515</t>
  </si>
  <si>
    <t>ელენე ძოწენიძე ი/მ</t>
  </si>
  <si>
    <t>ქსოვრელი</t>
  </si>
  <si>
    <t>01030027208</t>
  </si>
  <si>
    <t>ბუღალტერი</t>
  </si>
  <si>
    <t>ირაკლი</t>
  </si>
  <si>
    <t>ამირანაშვილი</t>
  </si>
  <si>
    <t>იურისტი</t>
  </si>
  <si>
    <t>01030013035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</si>
  <si>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</si>
  <si>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</si>
  <si>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</si>
  <si>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</si>
  <si>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</si>
  <si>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</si>
  <si>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სხვა მანქანა დანადგარები და ინვენტარი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</si>
  <si>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</si>
  <si>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სულ**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</si>
  <si>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</si>
  <si>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</si>
  <si>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</si>
  <si>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</si>
  <si>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ფორმა N4.2 - ხელფასები, პრემიები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</si>
  <si>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</si>
  <si>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22.04-12.05.15</t>
  </si>
  <si>
    <t>01.04-21.04.15</t>
  </si>
  <si>
    <t>22.04-12.05</t>
  </si>
  <si>
    <t>13.05.-31.05.2015</t>
  </si>
  <si>
    <t>13.05-31.05.15</t>
  </si>
  <si>
    <t>01019022685</t>
  </si>
  <si>
    <t>მოწონელიძე</t>
  </si>
  <si>
    <t>ქ. თელავი, ჯორჯიაშვილის ქ. #7ა</t>
  </si>
  <si>
    <t>01026004996</t>
  </si>
  <si>
    <t>ალექსანდრე</t>
  </si>
  <si>
    <t>მალუძე</t>
  </si>
  <si>
    <t>01.06-08.06.15</t>
  </si>
  <si>
    <t>31.08.-20.09.2015</t>
  </si>
  <si>
    <t>შპს. ,,ქართული ოცნება"</t>
  </si>
  <si>
    <t>1 თე</t>
  </si>
  <si>
    <t>შუახევი დ. შუახევი რუსთაველის ქ. #27</t>
  </si>
  <si>
    <t>241582373</t>
  </si>
  <si>
    <t>შპს კახეთის ღვინის მარანი</t>
  </si>
  <si>
    <t>ქ. ქუთაისი, ხახანაშვილის ქ. #14</t>
  </si>
  <si>
    <t>ქ. რუსთავი, კოსტავას ქ. #14 ბ. #48</t>
  </si>
  <si>
    <t>ქ. თბილისი, მარჯანიშვილის ქ. #37/ ქ. თბილისი, ივ. ჯავახიშვილის ქ. #78</t>
  </si>
  <si>
    <t>მარტვილი, მშვიდობის ქ. #35</t>
  </si>
  <si>
    <t>2 თვე</t>
  </si>
  <si>
    <t>203834075</t>
  </si>
  <si>
    <t>შპს ავერსი-გეოფარმი</t>
  </si>
  <si>
    <t>საგარეჯო, აღმაშენებლის ქ. #30</t>
  </si>
  <si>
    <t>01026003182</t>
  </si>
  <si>
    <t>ბუზარიაშვილი ანა</t>
  </si>
  <si>
    <t>საგარეჯოს რაიონი, სოფ. ნინოწმინდა</t>
  </si>
  <si>
    <t>01015007240</t>
  </si>
  <si>
    <t>ხათუნა</t>
  </si>
  <si>
    <t>საძაგლიშვილი</t>
  </si>
  <si>
    <t>არაფულადი შემოწირულობა</t>
  </si>
  <si>
    <t>თამაზ თამაზაშვილი</t>
  </si>
  <si>
    <t>ქ. დედოფლისწყარო ჰერეთის ქ. #74 მე-2 სართული - 123,24 კვ.მ. ფართი ს.კ. 52,08,33,010 უსასყიდლოდ სარგებლობა 122 დღით</t>
  </si>
  <si>
    <t>09/15/2015</t>
  </si>
  <si>
    <t xml:space="preserve">დიმიტრი ჩქარეული </t>
  </si>
  <si>
    <t>62004015293</t>
  </si>
  <si>
    <t>GE62BG0000000854055400</t>
  </si>
  <si>
    <t>საქართველოს ბანკი</t>
  </si>
  <si>
    <t>ხათუნა საძაგლიშვილი</t>
  </si>
  <si>
    <t>საგარეჯოს რაიონი, სოფ. ნინოწმინდა - 159კვ.მ. ფართი ს.კ. 55,13,70,005 უსასყიდლოდ სარგებლობა 57 დღით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</si>
  <si>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 (საარჩევნო კოდექსი - 150 ც)</t>
  </si>
  <si>
    <t>ბანერის დამზადება</t>
  </si>
</sst>
</file>

<file path=xl/styles.xml><?xml version="1.0" encoding="utf-8"?>
<styleSheet xmlns="http://schemas.openxmlformats.org/spreadsheetml/2006/main">
  <numFmts count="5">
    <numFmt numFmtId="164" formatCode="0,000.00"/>
    <numFmt numFmtId="165" formatCode="0,000,000.00"/>
    <numFmt numFmtId="166" formatCode="dd/mm/yy;@"/>
    <numFmt numFmtId="167" formatCode="\ს\ა\ტ\ე\ლ\ე\ვ\ი\ზ\ი\ო\ \რ\ე\კ\ლ\ა\მ\ა"/>
    <numFmt numFmtId="168" formatCode="00,000.00"/>
  </numFmts>
  <fonts count="3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1"/>
      <color indexed="8"/>
      <name val="Sylfaen"/>
      <family val="1"/>
    </font>
    <font>
      <sz val="10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Sylfaen"/>
      <family val="1"/>
      <charset val="204"/>
    </font>
    <font>
      <sz val="11"/>
      <color theme="1"/>
      <name val="ა"/>
      <charset val="1"/>
    </font>
    <font>
      <sz val="9"/>
      <color theme="1"/>
      <name val="Arial Unicode MS"/>
      <family val="2"/>
    </font>
    <font>
      <sz val="9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4">
    <xf numFmtId="0" fontId="0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535">
    <xf numFmtId="0" fontId="0" fillId="0" borderId="0" xfId="0"/>
    <xf numFmtId="0" fontId="15" fillId="0" borderId="0" xfId="0" applyFont="1" applyProtection="1"/>
    <xf numFmtId="0" fontId="15" fillId="0" borderId="0" xfId="0" applyFont="1" applyProtection="1">
      <protection locked="0"/>
    </xf>
    <xf numFmtId="0" fontId="15" fillId="0" borderId="0" xfId="1" applyFont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5" fillId="0" borderId="1" xfId="0" applyFont="1" applyBorder="1" applyProtection="1"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 applyBorder="1" applyProtection="1">
      <protection locked="0"/>
    </xf>
    <xf numFmtId="0" fontId="20" fillId="2" borderId="1" xfId="1" applyFont="1" applyFill="1" applyBorder="1" applyAlignment="1" applyProtection="1">
      <alignment horizontal="left" vertical="center" wrapText="1"/>
    </xf>
    <xf numFmtId="0" fontId="20" fillId="2" borderId="1" xfId="1" applyFont="1" applyFill="1" applyBorder="1" applyAlignment="1" applyProtection="1">
      <alignment horizontal="left" vertical="center" wrapText="1" indent="1"/>
    </xf>
    <xf numFmtId="0" fontId="15" fillId="2" borderId="1" xfId="1" applyFont="1" applyFill="1" applyBorder="1" applyAlignment="1" applyProtection="1">
      <alignment horizontal="left" vertical="center" wrapText="1" indent="1"/>
    </xf>
    <xf numFmtId="0" fontId="15" fillId="2" borderId="1" xfId="1" applyFont="1" applyFill="1" applyBorder="1" applyAlignment="1" applyProtection="1">
      <alignment horizontal="left" vertical="center" wrapText="1" indent="2"/>
    </xf>
    <xf numFmtId="0" fontId="15" fillId="2" borderId="1" xfId="1" applyFont="1" applyFill="1" applyBorder="1" applyAlignment="1" applyProtection="1">
      <alignment horizontal="left" vertical="center" wrapText="1" indent="3"/>
    </xf>
    <xf numFmtId="0" fontId="15" fillId="2" borderId="1" xfId="1" applyFont="1" applyFill="1" applyBorder="1" applyAlignment="1" applyProtection="1">
      <alignment horizontal="left" vertical="center" wrapText="1" indent="4"/>
    </xf>
    <xf numFmtId="0" fontId="15" fillId="0" borderId="0" xfId="3" applyFont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5" fillId="0" borderId="0" xfId="3" applyFont="1" applyProtection="1">
      <protection locked="0"/>
    </xf>
    <xf numFmtId="0" fontId="0" fillId="0" borderId="0" xfId="0" applyProtection="1">
      <protection locked="0"/>
    </xf>
    <xf numFmtId="0" fontId="17" fillId="0" borderId="0" xfId="4" applyFont="1" applyAlignment="1" applyProtection="1">
      <alignment vertical="center" wrapText="1"/>
      <protection locked="0"/>
    </xf>
    <xf numFmtId="0" fontId="18" fillId="0" borderId="0" xfId="4" applyFont="1" applyProtection="1">
      <protection locked="0"/>
    </xf>
    <xf numFmtId="0" fontId="17" fillId="0" borderId="1" xfId="4" applyFont="1" applyBorder="1" applyAlignment="1" applyProtection="1">
      <alignment vertical="center" wrapText="1"/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left" wrapText="1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indent="1"/>
      <protection locked="0"/>
    </xf>
    <xf numFmtId="0" fontId="20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3" fontId="15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5" fillId="2" borderId="1" xfId="1" applyNumberFormat="1" applyFont="1" applyFill="1" applyBorder="1" applyAlignment="1" applyProtection="1">
      <alignment horizontal="right" vertical="center"/>
      <protection locked="0"/>
    </xf>
    <xf numFmtId="0" fontId="15" fillId="0" borderId="1" xfId="2" applyFont="1" applyFill="1" applyBorder="1" applyAlignment="1" applyProtection="1">
      <alignment horizontal="right" vertical="top"/>
      <protection locked="0"/>
    </xf>
    <xf numFmtId="164" fontId="15" fillId="0" borderId="1" xfId="2" applyNumberFormat="1" applyFont="1" applyFill="1" applyBorder="1" applyAlignment="1" applyProtection="1">
      <alignment horizontal="right" vertical="center"/>
      <protection locked="0"/>
    </xf>
    <xf numFmtId="165" fontId="15" fillId="0" borderId="1" xfId="2" applyNumberFormat="1" applyFont="1" applyFill="1" applyBorder="1" applyAlignment="1" applyProtection="1">
      <alignment horizontal="right" vertical="center"/>
      <protection locked="0"/>
    </xf>
    <xf numFmtId="4" fontId="15" fillId="0" borderId="1" xfId="2" applyNumberFormat="1" applyFont="1" applyFill="1" applyBorder="1" applyAlignment="1" applyProtection="1">
      <alignment horizontal="right" vertical="center"/>
      <protection locked="0"/>
    </xf>
    <xf numFmtId="0" fontId="15" fillId="0" borderId="4" xfId="3" applyFont="1" applyFill="1" applyBorder="1" applyAlignment="1" applyProtection="1">
      <alignment horizontal="right"/>
      <protection locked="0"/>
    </xf>
    <xf numFmtId="0" fontId="15" fillId="0" borderId="4" xfId="3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" xfId="2" applyFont="1" applyFill="1" applyBorder="1" applyAlignment="1" applyProtection="1">
      <alignment horizontal="left" vertical="top" indent="1"/>
    </xf>
    <xf numFmtId="0" fontId="15" fillId="0" borderId="1" xfId="2" applyFont="1" applyFill="1" applyBorder="1" applyAlignment="1" applyProtection="1">
      <alignment horizontal="left" vertical="center" wrapText="1" indent="2"/>
    </xf>
    <xf numFmtId="0" fontId="20" fillId="2" borderId="5" xfId="1" applyFont="1" applyFill="1" applyBorder="1" applyAlignment="1" applyProtection="1">
      <alignment horizontal="left" vertical="center" wrapText="1"/>
    </xf>
    <xf numFmtId="0" fontId="15" fillId="0" borderId="5" xfId="3" applyFont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indent="1"/>
    </xf>
    <xf numFmtId="0" fontId="15" fillId="0" borderId="1" xfId="0" applyFont="1" applyBorder="1" applyAlignment="1" applyProtection="1">
      <alignment wrapText="1"/>
    </xf>
    <xf numFmtId="0" fontId="20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wrapText="1"/>
    </xf>
    <xf numFmtId="0" fontId="15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 indent="1"/>
    </xf>
    <xf numFmtId="0" fontId="15" fillId="0" borderId="0" xfId="0" applyFont="1" applyFill="1" applyProtection="1"/>
    <xf numFmtId="0" fontId="19" fillId="0" borderId="1" xfId="4" applyFont="1" applyBorder="1" applyAlignment="1" applyProtection="1">
      <alignment vertical="center" wrapText="1"/>
    </xf>
    <xf numFmtId="0" fontId="17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8" fillId="0" borderId="0" xfId="4" applyFont="1" applyBorder="1" applyProtection="1">
      <protection locked="0"/>
    </xf>
    <xf numFmtId="0" fontId="14" fillId="0" borderId="0" xfId="0" applyFont="1"/>
    <xf numFmtId="0" fontId="15" fillId="0" borderId="0" xfId="1" applyFont="1" applyBorder="1" applyAlignment="1" applyProtection="1">
      <alignment vertical="center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3" fontId="15" fillId="0" borderId="0" xfId="1" applyNumberFormat="1" applyFont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5" fillId="0" borderId="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0" fillId="5" borderId="0" xfId="0" applyFont="1" applyFill="1" applyProtection="1"/>
    <xf numFmtId="0" fontId="15" fillId="5" borderId="0" xfId="1" applyFont="1" applyFill="1" applyBorder="1" applyAlignment="1" applyProtection="1">
      <alignment horizontal="center" vertical="center"/>
    </xf>
    <xf numFmtId="0" fontId="15" fillId="5" borderId="0" xfId="0" applyFont="1" applyFill="1" applyProtection="1"/>
    <xf numFmtId="0" fontId="15" fillId="5" borderId="0" xfId="0" applyFont="1" applyFill="1" applyBorder="1" applyProtection="1"/>
    <xf numFmtId="0" fontId="15" fillId="5" borderId="0" xfId="1" applyFont="1" applyFill="1" applyAlignment="1" applyProtection="1">
      <alignment vertical="center"/>
    </xf>
    <xf numFmtId="3" fontId="20" fillId="5" borderId="1" xfId="1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Protection="1"/>
    <xf numFmtId="0" fontId="15" fillId="2" borderId="0" xfId="0" applyFont="1" applyFill="1" applyProtection="1"/>
    <xf numFmtId="3" fontId="20" fillId="5" borderId="1" xfId="1" applyNumberFormat="1" applyFont="1" applyFill="1" applyBorder="1" applyAlignment="1" applyProtection="1">
      <alignment horizontal="right" vertical="center"/>
    </xf>
    <xf numFmtId="3" fontId="15" fillId="5" borderId="1" xfId="1" applyNumberFormat="1" applyFont="1" applyFill="1" applyBorder="1" applyAlignment="1" applyProtection="1">
      <alignment horizontal="right" vertical="center" wrapText="1"/>
    </xf>
    <xf numFmtId="3" fontId="20" fillId="5" borderId="1" xfId="1" applyNumberFormat="1" applyFont="1" applyFill="1" applyBorder="1" applyAlignment="1" applyProtection="1">
      <alignment horizontal="right" vertical="center" wrapText="1"/>
    </xf>
    <xf numFmtId="0" fontId="20" fillId="5" borderId="1" xfId="0" applyFont="1" applyFill="1" applyBorder="1" applyProtection="1"/>
    <xf numFmtId="3" fontId="20" fillId="5" borderId="1" xfId="0" applyNumberFormat="1" applyFont="1" applyFill="1" applyBorder="1" applyProtection="1"/>
    <xf numFmtId="0" fontId="20" fillId="0" borderId="1" xfId="1" applyFont="1" applyFill="1" applyBorder="1" applyAlignment="1" applyProtection="1">
      <alignment horizontal="left" vertical="center" wrapText="1" indent="1"/>
    </xf>
    <xf numFmtId="0" fontId="15" fillId="0" borderId="1" xfId="1" applyFont="1" applyFill="1" applyBorder="1" applyAlignment="1" applyProtection="1">
      <alignment horizontal="left" vertical="center" wrapText="1" indent="2"/>
    </xf>
    <xf numFmtId="3" fontId="20" fillId="6" borderId="1" xfId="1" applyNumberFormat="1" applyFont="1" applyFill="1" applyBorder="1" applyAlignment="1" applyProtection="1">
      <alignment horizontal="left" vertical="center" wrapText="1"/>
    </xf>
    <xf numFmtId="3" fontId="20" fillId="6" borderId="1" xfId="1" applyNumberFormat="1" applyFont="1" applyFill="1" applyBorder="1" applyAlignment="1" applyProtection="1">
      <alignment horizontal="center" vertical="center" wrapText="1"/>
    </xf>
    <xf numFmtId="0" fontId="15" fillId="6" borderId="0" xfId="1" applyFont="1" applyFill="1" applyProtection="1"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0" fontId="21" fillId="6" borderId="0" xfId="1" applyFont="1" applyFill="1" applyAlignment="1" applyProtection="1">
      <alignment horizontal="center" vertical="center" wrapText="1"/>
      <protection locked="0"/>
    </xf>
    <xf numFmtId="0" fontId="15" fillId="6" borderId="0" xfId="1" applyFont="1" applyFill="1" applyAlignment="1" applyProtection="1">
      <alignment horizontal="center" vertical="center" wrapText="1"/>
      <protection locked="0"/>
    </xf>
    <xf numFmtId="0" fontId="15" fillId="6" borderId="0" xfId="1" applyFont="1" applyFill="1" applyAlignment="1" applyProtection="1">
      <alignment horizontal="center" vertical="center"/>
      <protection locked="0"/>
    </xf>
    <xf numFmtId="0" fontId="15" fillId="6" borderId="0" xfId="0" applyFont="1" applyFill="1" applyProtection="1">
      <protection locked="0"/>
    </xf>
    <xf numFmtId="0" fontId="15" fillId="0" borderId="1" xfId="1" applyFont="1" applyFill="1" applyBorder="1" applyAlignment="1" applyProtection="1">
      <alignment horizontal="left" vertical="center" wrapText="1" indent="3"/>
    </xf>
    <xf numFmtId="0" fontId="15" fillId="0" borderId="1" xfId="1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Protection="1">
      <protection locked="0"/>
    </xf>
    <xf numFmtId="0" fontId="15" fillId="5" borderId="0" xfId="1" applyFont="1" applyFill="1" applyAlignment="1" applyProtection="1">
      <alignment horizontal="center" vertical="center"/>
    </xf>
    <xf numFmtId="0" fontId="9" fillId="5" borderId="0" xfId="0" applyFont="1" applyFill="1"/>
    <xf numFmtId="0" fontId="0" fillId="5" borderId="0" xfId="0" applyFill="1" applyBorder="1"/>
    <xf numFmtId="0" fontId="15" fillId="5" borderId="0" xfId="1" applyFont="1" applyFill="1" applyBorder="1" applyAlignment="1" applyProtection="1">
      <alignment horizontal="right" vertical="center"/>
    </xf>
    <xf numFmtId="0" fontId="15" fillId="5" borderId="0" xfId="1" applyFont="1" applyFill="1" applyBorder="1" applyAlignment="1" applyProtection="1">
      <alignment horizontal="left" vertical="center"/>
    </xf>
    <xf numFmtId="0" fontId="15" fillId="5" borderId="0" xfId="0" applyFont="1" applyFill="1" applyBorder="1" applyProtection="1">
      <protection locked="0"/>
    </xf>
    <xf numFmtId="0" fontId="15" fillId="5" borderId="0" xfId="0" applyFont="1" applyFill="1" applyProtection="1">
      <protection locked="0"/>
    </xf>
    <xf numFmtId="3" fontId="20" fillId="5" borderId="1" xfId="1" applyNumberFormat="1" applyFont="1" applyFill="1" applyBorder="1" applyAlignment="1" applyProtection="1">
      <alignment horizontal="left" vertical="center" wrapText="1"/>
    </xf>
    <xf numFmtId="0" fontId="15" fillId="5" borderId="1" xfId="0" applyFont="1" applyFill="1" applyBorder="1" applyProtection="1"/>
    <xf numFmtId="0" fontId="15" fillId="5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5" fillId="0" borderId="0" xfId="0" applyFont="1" applyFill="1" applyBorder="1" applyProtection="1">
      <protection locked="0"/>
    </xf>
    <xf numFmtId="0" fontId="16" fillId="5" borderId="0" xfId="3" applyFont="1" applyFill="1" applyAlignment="1" applyProtection="1">
      <alignment horizontal="center" vertical="center" wrapText="1"/>
    </xf>
    <xf numFmtId="0" fontId="15" fillId="5" borderId="0" xfId="3" applyFont="1" applyFill="1" applyAlignment="1" applyProtection="1">
      <alignment horizontal="center" vertical="center"/>
      <protection locked="0"/>
    </xf>
    <xf numFmtId="0" fontId="15" fillId="5" borderId="0" xfId="3" applyFont="1" applyFill="1" applyProtection="1"/>
    <xf numFmtId="0" fontId="15" fillId="5" borderId="3" xfId="0" applyFont="1" applyFill="1" applyBorder="1" applyAlignment="1" applyProtection="1">
      <alignment horizontal="left"/>
    </xf>
    <xf numFmtId="0" fontId="15" fillId="5" borderId="0" xfId="0" applyFont="1" applyFill="1" applyBorder="1" applyAlignment="1" applyProtection="1">
      <alignment horizontal="left"/>
    </xf>
    <xf numFmtId="0" fontId="15" fillId="5" borderId="1" xfId="2" applyFont="1" applyFill="1" applyBorder="1" applyAlignment="1" applyProtection="1">
      <alignment horizontal="right" vertical="top"/>
    </xf>
    <xf numFmtId="0" fontId="20" fillId="5" borderId="4" xfId="3" applyFont="1" applyFill="1" applyBorder="1" applyAlignment="1" applyProtection="1">
      <alignment horizontal="right"/>
    </xf>
    <xf numFmtId="0" fontId="15" fillId="0" borderId="0" xfId="0" applyFont="1" applyFill="1" applyBorder="1" applyProtection="1"/>
    <xf numFmtId="0" fontId="15" fillId="5" borderId="0" xfId="0" applyFont="1" applyFill="1" applyBorder="1" applyAlignment="1" applyProtection="1">
      <alignment horizontal="left" wrapText="1"/>
    </xf>
    <xf numFmtId="0" fontId="15" fillId="5" borderId="3" xfId="0" applyFont="1" applyFill="1" applyBorder="1" applyAlignment="1" applyProtection="1">
      <alignment horizontal="left" wrapText="1"/>
    </xf>
    <xf numFmtId="0" fontId="15" fillId="5" borderId="3" xfId="0" applyFont="1" applyFill="1" applyBorder="1" applyProtection="1"/>
    <xf numFmtId="0" fontId="20" fillId="5" borderId="3" xfId="0" applyFont="1" applyFill="1" applyBorder="1" applyAlignment="1" applyProtection="1">
      <alignment horizontal="center" vertical="center" wrapText="1"/>
    </xf>
    <xf numFmtId="0" fontId="15" fillId="5" borderId="0" xfId="0" applyFont="1" applyFill="1" applyAlignment="1" applyProtection="1">
      <alignment horizontal="center" vertical="center"/>
    </xf>
    <xf numFmtId="0" fontId="15" fillId="5" borderId="3" xfId="1" applyFont="1" applyFill="1" applyBorder="1" applyAlignment="1" applyProtection="1">
      <alignment horizontal="left" vertical="center"/>
    </xf>
    <xf numFmtId="0" fontId="22" fillId="5" borderId="8" xfId="2" applyFont="1" applyFill="1" applyBorder="1" applyAlignment="1" applyProtection="1">
      <alignment horizontal="center" vertical="top" wrapText="1"/>
    </xf>
    <xf numFmtId="0" fontId="22" fillId="5" borderId="27" xfId="2" applyFont="1" applyFill="1" applyBorder="1" applyAlignment="1" applyProtection="1">
      <alignment horizontal="center" vertical="top" wrapText="1"/>
    </xf>
    <xf numFmtId="1" fontId="22" fillId="5" borderId="27" xfId="2" applyNumberFormat="1" applyFont="1" applyFill="1" applyBorder="1" applyAlignment="1" applyProtection="1">
      <alignment horizontal="center" vertical="top" wrapText="1"/>
    </xf>
    <xf numFmtId="1" fontId="22" fillId="5" borderId="8" xfId="2" applyNumberFormat="1" applyFont="1" applyFill="1" applyBorder="1" applyAlignment="1" applyProtection="1">
      <alignment horizontal="center" vertical="top" wrapText="1"/>
    </xf>
    <xf numFmtId="0" fontId="15" fillId="0" borderId="0" xfId="0" applyFont="1" applyFill="1" applyAlignment="1" applyProtection="1">
      <alignment horizontal="center" vertical="center"/>
    </xf>
    <xf numFmtId="0" fontId="17" fillId="5" borderId="1" xfId="4" applyFont="1" applyFill="1" applyBorder="1" applyAlignment="1" applyProtection="1">
      <alignment vertical="center" wrapText="1"/>
    </xf>
    <xf numFmtId="0" fontId="19" fillId="5" borderId="5" xfId="4" applyFont="1" applyFill="1" applyBorder="1" applyAlignment="1" applyProtection="1">
      <alignment horizontal="center" vertical="center" wrapText="1"/>
    </xf>
    <xf numFmtId="0" fontId="19" fillId="5" borderId="4" xfId="4" applyFont="1" applyFill="1" applyBorder="1" applyAlignment="1" applyProtection="1">
      <alignment horizontal="center" vertical="center" wrapText="1"/>
    </xf>
    <xf numFmtId="0" fontId="19" fillId="5" borderId="1" xfId="4" applyFont="1" applyFill="1" applyBorder="1" applyAlignment="1" applyProtection="1">
      <alignment horizontal="center" vertical="center" wrapText="1"/>
    </xf>
    <xf numFmtId="0" fontId="14" fillId="5" borderId="0" xfId="0" applyFont="1" applyFill="1" applyProtection="1"/>
    <xf numFmtId="0" fontId="0" fillId="5" borderId="0" xfId="0" applyFill="1" applyProtection="1"/>
    <xf numFmtId="14" fontId="15" fillId="5" borderId="0" xfId="1" applyNumberFormat="1" applyFont="1" applyFill="1" applyBorder="1" applyAlignment="1" applyProtection="1">
      <alignment vertical="center"/>
    </xf>
    <xf numFmtId="0" fontId="15" fillId="5" borderId="0" xfId="1" applyFont="1" applyFill="1" applyBorder="1" applyAlignment="1" applyProtection="1">
      <alignment vertical="center"/>
    </xf>
    <xf numFmtId="14" fontId="15" fillId="5" borderId="0" xfId="1" applyNumberFormat="1" applyFont="1" applyFill="1" applyBorder="1" applyAlignment="1" applyProtection="1">
      <alignment horizontal="center" vertical="center"/>
    </xf>
    <xf numFmtId="0" fontId="10" fillId="5" borderId="0" xfId="1" applyFont="1" applyFill="1" applyAlignment="1" applyProtection="1">
      <alignment horizontal="left" vertical="center"/>
    </xf>
    <xf numFmtId="0" fontId="9" fillId="5" borderId="0" xfId="0" applyFont="1" applyFill="1" applyProtection="1"/>
    <xf numFmtId="0" fontId="0" fillId="5" borderId="0" xfId="0" applyFill="1" applyProtection="1">
      <protection locked="0"/>
    </xf>
    <xf numFmtId="0" fontId="18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9" fillId="5" borderId="5" xfId="4" applyFont="1" applyFill="1" applyBorder="1" applyAlignment="1" applyProtection="1">
      <alignment horizontal="left" vertical="center" wrapText="1"/>
    </xf>
    <xf numFmtId="0" fontId="15" fillId="5" borderId="0" xfId="1" applyFont="1" applyFill="1" applyBorder="1" applyAlignment="1" applyProtection="1">
      <alignment vertical="center"/>
      <protection locked="0"/>
    </xf>
    <xf numFmtId="0" fontId="18" fillId="5" borderId="0" xfId="4" applyFont="1" applyFill="1" applyBorder="1" applyProtection="1">
      <protection locked="0"/>
    </xf>
    <xf numFmtId="0" fontId="15" fillId="5" borderId="0" xfId="3" applyFont="1" applyFill="1" applyProtection="1">
      <protection locked="0"/>
    </xf>
    <xf numFmtId="0" fontId="15" fillId="5" borderId="0" xfId="1" applyFont="1" applyFill="1" applyProtection="1">
      <protection locked="0"/>
    </xf>
    <xf numFmtId="0" fontId="21" fillId="5" borderId="0" xfId="1" applyFont="1" applyFill="1" applyAlignment="1" applyProtection="1">
      <alignment horizontal="center" vertical="center" wrapText="1"/>
      <protection locked="0"/>
    </xf>
    <xf numFmtId="0" fontId="17" fillId="5" borderId="1" xfId="4" applyFont="1" applyFill="1" applyBorder="1" applyAlignment="1" applyProtection="1">
      <alignment horizontal="center" vertical="center" wrapText="1"/>
    </xf>
    <xf numFmtId="14" fontId="25" fillId="0" borderId="2" xfId="5" applyNumberFormat="1" applyFont="1" applyBorder="1" applyAlignment="1" applyProtection="1">
      <alignment wrapText="1"/>
      <protection locked="0"/>
    </xf>
    <xf numFmtId="14" fontId="20" fillId="0" borderId="0" xfId="0" applyNumberFormat="1" applyFont="1" applyFill="1" applyBorder="1" applyAlignment="1" applyProtection="1">
      <alignment horizontal="center" vertical="center" wrapText="1"/>
    </xf>
    <xf numFmtId="0" fontId="24" fillId="5" borderId="1" xfId="2" applyFont="1" applyFill="1" applyBorder="1" applyAlignment="1" applyProtection="1">
      <alignment horizontal="center" vertical="top" wrapText="1"/>
    </xf>
    <xf numFmtId="1" fontId="24" fillId="5" borderId="1" xfId="2" applyNumberFormat="1" applyFont="1" applyFill="1" applyBorder="1" applyAlignment="1" applyProtection="1">
      <alignment horizontal="center" vertical="top" wrapText="1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right" vertical="center"/>
    </xf>
    <xf numFmtId="0" fontId="15" fillId="5" borderId="0" xfId="1" applyFont="1" applyFill="1" applyBorder="1" applyAlignment="1" applyProtection="1">
      <alignment horizontal="center" vertical="center"/>
      <protection locked="0"/>
    </xf>
    <xf numFmtId="0" fontId="24" fillId="5" borderId="6" xfId="2" applyFont="1" applyFill="1" applyBorder="1" applyAlignment="1" applyProtection="1">
      <alignment horizontal="center" vertical="top" wrapText="1"/>
    </xf>
    <xf numFmtId="1" fontId="24" fillId="5" borderId="6" xfId="2" applyNumberFormat="1" applyFont="1" applyFill="1" applyBorder="1" applyAlignment="1" applyProtection="1">
      <alignment horizontal="center" vertical="top" wrapText="1"/>
    </xf>
    <xf numFmtId="0" fontId="24" fillId="0" borderId="6" xfId="2" applyFont="1" applyFill="1" applyBorder="1" applyAlignment="1" applyProtection="1">
      <alignment horizontal="left" vertical="top"/>
    </xf>
    <xf numFmtId="0" fontId="22" fillId="0" borderId="6" xfId="2" applyFont="1" applyFill="1" applyBorder="1" applyAlignment="1" applyProtection="1">
      <alignment horizontal="center" vertical="top" wrapText="1"/>
      <protection locked="0"/>
    </xf>
    <xf numFmtId="0" fontId="22" fillId="0" borderId="0" xfId="2" applyFont="1" applyFill="1" applyBorder="1" applyAlignment="1" applyProtection="1">
      <alignment horizontal="center" vertical="top" wrapText="1"/>
      <protection locked="0"/>
    </xf>
    <xf numFmtId="1" fontId="22" fillId="0" borderId="0" xfId="2" applyNumberFormat="1" applyFont="1" applyFill="1" applyBorder="1" applyAlignment="1" applyProtection="1">
      <alignment horizontal="center" vertical="top" wrapText="1"/>
      <protection locked="0"/>
    </xf>
    <xf numFmtId="1" fontId="22" fillId="5" borderId="6" xfId="2" applyNumberFormat="1" applyFont="1" applyFill="1" applyBorder="1" applyAlignment="1" applyProtection="1">
      <alignment horizontal="center" vertical="top" wrapText="1"/>
      <protection locked="0"/>
    </xf>
    <xf numFmtId="0" fontId="22" fillId="0" borderId="6" xfId="2" applyFont="1" applyFill="1" applyBorder="1" applyAlignment="1" applyProtection="1">
      <alignment horizontal="left" vertical="top" wrapText="1"/>
      <protection locked="0"/>
    </xf>
    <xf numFmtId="1" fontId="22" fillId="0" borderId="6" xfId="2" applyNumberFormat="1" applyFont="1" applyFill="1" applyBorder="1" applyAlignment="1" applyProtection="1">
      <alignment horizontal="left" vertical="top" wrapText="1"/>
      <protection locked="0"/>
    </xf>
    <xf numFmtId="0" fontId="23" fillId="5" borderId="6" xfId="2" applyFont="1" applyFill="1" applyBorder="1" applyAlignment="1" applyProtection="1">
      <alignment horizontal="right" vertical="top" wrapText="1"/>
      <protection locked="0"/>
    </xf>
    <xf numFmtId="0" fontId="22" fillId="0" borderId="7" xfId="2" applyFont="1" applyFill="1" applyBorder="1" applyAlignment="1" applyProtection="1">
      <alignment horizontal="left" vertical="top" wrapText="1"/>
      <protection locked="0"/>
    </xf>
    <xf numFmtId="1" fontId="22" fillId="0" borderId="7" xfId="2" applyNumberFormat="1" applyFont="1" applyFill="1" applyBorder="1" applyAlignment="1" applyProtection="1">
      <alignment horizontal="left" vertical="top" wrapText="1"/>
      <protection locked="0"/>
    </xf>
    <xf numFmtId="0" fontId="24" fillId="5" borderId="29" xfId="2" applyFont="1" applyFill="1" applyBorder="1" applyAlignment="1" applyProtection="1">
      <alignment horizontal="left" vertical="top"/>
      <protection locked="0"/>
    </xf>
    <xf numFmtId="0" fontId="22" fillId="5" borderId="29" xfId="2" applyFont="1" applyFill="1" applyBorder="1" applyAlignment="1" applyProtection="1">
      <alignment horizontal="left" vertical="top" wrapText="1"/>
      <protection locked="0"/>
    </xf>
    <xf numFmtId="0" fontId="22" fillId="5" borderId="30" xfId="2" applyFont="1" applyFill="1" applyBorder="1" applyAlignment="1" applyProtection="1">
      <alignment horizontal="left" vertical="top" wrapText="1"/>
      <protection locked="0"/>
    </xf>
    <xf numFmtId="1" fontId="22" fillId="5" borderId="30" xfId="2" applyNumberFormat="1" applyFont="1" applyFill="1" applyBorder="1" applyAlignment="1" applyProtection="1">
      <alignment horizontal="left" vertical="top" wrapText="1"/>
      <protection locked="0"/>
    </xf>
    <xf numFmtId="1" fontId="22" fillId="5" borderId="31" xfId="2" applyNumberFormat="1" applyFont="1" applyFill="1" applyBorder="1" applyAlignment="1" applyProtection="1">
      <alignment horizontal="left" vertical="top" wrapText="1"/>
      <protection locked="0"/>
    </xf>
    <xf numFmtId="0" fontId="23" fillId="5" borderId="7" xfId="2" applyFont="1" applyFill="1" applyBorder="1" applyAlignment="1" applyProtection="1">
      <alignment horizontal="right" vertical="top" wrapText="1"/>
      <protection locked="0"/>
    </xf>
    <xf numFmtId="0" fontId="15" fillId="2" borderId="0" xfId="0" applyFont="1" applyFill="1" applyProtection="1">
      <protection locked="0"/>
    </xf>
    <xf numFmtId="0" fontId="0" fillId="2" borderId="0" xfId="0" applyFill="1"/>
    <xf numFmtId="0" fontId="20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3" xfId="0" applyFont="1" applyFill="1" applyBorder="1" applyProtection="1">
      <protection locked="0"/>
    </xf>
    <xf numFmtId="0" fontId="0" fillId="2" borderId="0" xfId="0" applyFill="1" applyBorder="1"/>
    <xf numFmtId="0" fontId="20" fillId="2" borderId="0" xfId="0" applyFont="1" applyFill="1" applyProtection="1">
      <protection locked="0"/>
    </xf>
    <xf numFmtId="0" fontId="15" fillId="2" borderId="0" xfId="0" applyFont="1" applyFill="1" applyBorder="1" applyProtection="1">
      <protection locked="0"/>
    </xf>
    <xf numFmtId="0" fontId="14" fillId="2" borderId="0" xfId="0" applyFont="1" applyFill="1"/>
    <xf numFmtId="0" fontId="14" fillId="5" borderId="0" xfId="3" applyFont="1" applyFill="1" applyProtection="1"/>
    <xf numFmtId="0" fontId="9" fillId="5" borderId="0" xfId="3" applyFill="1" applyProtection="1"/>
    <xf numFmtId="0" fontId="9" fillId="5" borderId="0" xfId="3" applyFill="1" applyBorder="1" applyProtection="1"/>
    <xf numFmtId="0" fontId="9" fillId="0" borderId="0" xfId="3" applyProtection="1">
      <protection locked="0"/>
    </xf>
    <xf numFmtId="0" fontId="9" fillId="5" borderId="0" xfId="3" applyFill="1" applyProtection="1">
      <protection locked="0"/>
    </xf>
    <xf numFmtId="0" fontId="9" fillId="5" borderId="0" xfId="3" applyFill="1" applyBorder="1" applyProtection="1">
      <protection locked="0"/>
    </xf>
    <xf numFmtId="0" fontId="9" fillId="0" borderId="0" xfId="3" applyFill="1" applyProtection="1"/>
    <xf numFmtId="0" fontId="9" fillId="0" borderId="0" xfId="3" applyFill="1" applyBorder="1" applyProtection="1"/>
    <xf numFmtId="0" fontId="9" fillId="5" borderId="3" xfId="3" applyFill="1" applyBorder="1" applyProtection="1"/>
    <xf numFmtId="0" fontId="14" fillId="5" borderId="1" xfId="3" applyFont="1" applyFill="1" applyBorder="1" applyAlignment="1" applyProtection="1">
      <alignment horizontal="center" vertical="center"/>
    </xf>
    <xf numFmtId="0" fontId="14" fillId="5" borderId="1" xfId="3" applyFont="1" applyFill="1" applyBorder="1" applyAlignment="1" applyProtection="1">
      <alignment horizontal="center" vertical="center" wrapText="1"/>
    </xf>
    <xf numFmtId="0" fontId="14" fillId="5" borderId="2" xfId="3" applyFont="1" applyFill="1" applyBorder="1" applyAlignment="1" applyProtection="1">
      <alignment horizontal="center" vertical="center" wrapText="1"/>
    </xf>
    <xf numFmtId="0" fontId="9" fillId="0" borderId="1" xfId="3" applyBorder="1" applyProtection="1">
      <protection locked="0"/>
    </xf>
    <xf numFmtId="14" fontId="9" fillId="0" borderId="1" xfId="3" applyNumberFormat="1" applyBorder="1" applyProtection="1">
      <protection locked="0"/>
    </xf>
    <xf numFmtId="0" fontId="20" fillId="0" borderId="0" xfId="3" applyFont="1" applyProtection="1">
      <protection locked="0"/>
    </xf>
    <xf numFmtId="0" fontId="15" fillId="0" borderId="0" xfId="3" applyFont="1" applyBorder="1" applyProtection="1">
      <protection locked="0"/>
    </xf>
    <xf numFmtId="0" fontId="15" fillId="0" borderId="3" xfId="3" applyFont="1" applyBorder="1" applyProtection="1">
      <protection locked="0"/>
    </xf>
    <xf numFmtId="0" fontId="20" fillId="0" borderId="0" xfId="3" applyFont="1" applyAlignment="1" applyProtection="1">
      <alignment horizontal="left"/>
      <protection locked="0"/>
    </xf>
    <xf numFmtId="0" fontId="15" fillId="0" borderId="0" xfId="3" applyFont="1" applyAlignment="1" applyProtection="1">
      <alignment horizontal="left"/>
      <protection locked="0"/>
    </xf>
    <xf numFmtId="0" fontId="9" fillId="0" borderId="0" xfId="3"/>
    <xf numFmtId="0" fontId="9" fillId="0" borderId="0" xfId="3" applyBorder="1" applyProtection="1">
      <protection locked="0"/>
    </xf>
    <xf numFmtId="0" fontId="9" fillId="0" borderId="1" xfId="3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5" xfId="2" applyFont="1" applyFill="1" applyBorder="1" applyAlignment="1" applyProtection="1">
      <alignment horizontal="left" vertical="center" wrapText="1" indent="2"/>
    </xf>
    <xf numFmtId="4" fontId="15" fillId="0" borderId="4" xfId="2" applyNumberFormat="1" applyFont="1" applyFill="1" applyBorder="1" applyAlignment="1" applyProtection="1">
      <alignment horizontal="right" vertical="center"/>
      <protection locked="0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7" fillId="0" borderId="2" xfId="4" applyFont="1" applyBorder="1" applyAlignment="1" applyProtection="1">
      <alignment vertical="center" wrapText="1"/>
      <protection locked="0"/>
    </xf>
    <xf numFmtId="0" fontId="15" fillId="5" borderId="0" xfId="1" applyFont="1" applyFill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8" fillId="2" borderId="0" xfId="4" applyFont="1" applyFill="1" applyProtection="1">
      <protection locked="0"/>
    </xf>
    <xf numFmtId="0" fontId="15" fillId="5" borderId="0" xfId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9" fillId="2" borderId="0" xfId="0" applyFont="1" applyFill="1"/>
    <xf numFmtId="0" fontId="0" fillId="2" borderId="3" xfId="0" applyFill="1" applyBorder="1"/>
    <xf numFmtId="0" fontId="14" fillId="5" borderId="2" xfId="3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Protection="1">
      <protection locked="0"/>
    </xf>
    <xf numFmtId="0" fontId="14" fillId="5" borderId="0" xfId="0" applyFont="1" applyFill="1" applyBorder="1"/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20" fillId="0" borderId="1" xfId="1" applyFont="1" applyFill="1" applyBorder="1" applyAlignment="1" applyProtection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 indent="4"/>
    </xf>
    <xf numFmtId="0" fontId="15" fillId="5" borderId="0" xfId="1" applyFont="1" applyFill="1" applyAlignment="1" applyProtection="1">
      <alignment wrapText="1"/>
    </xf>
    <xf numFmtId="0" fontId="15" fillId="5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3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9" fillId="5" borderId="0" xfId="3" applyFill="1" applyBorder="1" applyAlignment="1" applyProtection="1">
      <alignment horizontal="left"/>
      <protection locked="0"/>
    </xf>
    <xf numFmtId="0" fontId="9" fillId="5" borderId="34" xfId="3" applyFill="1" applyBorder="1" applyProtection="1"/>
    <xf numFmtId="0" fontId="9" fillId="5" borderId="1" xfId="3" applyFont="1" applyFill="1" applyBorder="1" applyAlignment="1" applyProtection="1">
      <alignment horizontal="center" vertical="center"/>
    </xf>
    <xf numFmtId="0" fontId="9" fillId="5" borderId="1" xfId="3" applyFill="1" applyBorder="1" applyAlignment="1" applyProtection="1">
      <alignment horizontal="center" vertical="center" wrapText="1"/>
    </xf>
    <xf numFmtId="0" fontId="9" fillId="5" borderId="2" xfId="3" applyFill="1" applyBorder="1" applyAlignment="1" applyProtection="1">
      <alignment horizontal="center" vertical="center" wrapText="1"/>
    </xf>
    <xf numFmtId="0" fontId="9" fillId="5" borderId="1" xfId="3" applyFont="1" applyFill="1" applyBorder="1" applyAlignment="1" applyProtection="1">
      <alignment horizontal="center" vertical="center" wrapText="1"/>
    </xf>
    <xf numFmtId="0" fontId="9" fillId="5" borderId="2" xfId="3" applyFont="1" applyFill="1" applyBorder="1" applyAlignment="1" applyProtection="1">
      <alignment horizontal="center" vertical="center" wrapText="1"/>
    </xf>
    <xf numFmtId="0" fontId="25" fillId="0" borderId="1" xfId="7" applyFont="1" applyBorder="1" applyAlignment="1" applyProtection="1">
      <alignment wrapText="1"/>
      <protection locked="0"/>
    </xf>
    <xf numFmtId="14" fontId="9" fillId="5" borderId="1" xfId="3" applyNumberFormat="1" applyFill="1" applyBorder="1" applyProtection="1"/>
    <xf numFmtId="0" fontId="9" fillId="0" borderId="1" xfId="3" applyBorder="1" applyAlignment="1" applyProtection="1">
      <alignment horizontal="left" vertical="center"/>
      <protection locked="0"/>
    </xf>
    <xf numFmtId="0" fontId="15" fillId="5" borderId="0" xfId="1" applyFont="1" applyFill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left" vertical="center" wrapText="1" indent="1"/>
    </xf>
    <xf numFmtId="0" fontId="22" fillId="0" borderId="32" xfId="2" applyFont="1" applyFill="1" applyBorder="1" applyAlignment="1" applyProtection="1">
      <alignment horizontal="left" vertical="top" wrapText="1"/>
      <protection locked="0"/>
    </xf>
    <xf numFmtId="0" fontId="22" fillId="0" borderId="26" xfId="2" applyFont="1" applyFill="1" applyBorder="1" applyAlignment="1" applyProtection="1">
      <alignment horizontal="left" vertical="top" wrapText="1"/>
      <protection locked="0"/>
    </xf>
    <xf numFmtId="0" fontId="15" fillId="5" borderId="1" xfId="0" applyFont="1" applyFill="1" applyBorder="1" applyProtection="1">
      <protection locked="0"/>
    </xf>
    <xf numFmtId="0" fontId="20" fillId="2" borderId="1" xfId="1" applyFont="1" applyFill="1" applyBorder="1" applyAlignment="1" applyProtection="1">
      <alignment vertical="center" wrapText="1"/>
    </xf>
    <xf numFmtId="0" fontId="20" fillId="0" borderId="5" xfId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Protection="1"/>
    <xf numFmtId="3" fontId="15" fillId="5" borderId="35" xfId="1" applyNumberFormat="1" applyFont="1" applyFill="1" applyBorder="1" applyAlignment="1" applyProtection="1">
      <alignment horizontal="right" vertical="center" wrapText="1"/>
    </xf>
    <xf numFmtId="0" fontId="20" fillId="5" borderId="2" xfId="0" applyFont="1" applyFill="1" applyBorder="1" applyProtection="1"/>
    <xf numFmtId="3" fontId="15" fillId="5" borderId="33" xfId="1" applyNumberFormat="1" applyFont="1" applyFill="1" applyBorder="1" applyAlignment="1" applyProtection="1">
      <alignment horizontal="right" vertical="center" wrapText="1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15" fillId="5" borderId="3" xfId="0" applyFont="1" applyFill="1" applyBorder="1" applyProtection="1">
      <protection locked="0"/>
    </xf>
    <xf numFmtId="0" fontId="0" fillId="5" borderId="3" xfId="0" applyFill="1" applyBorder="1"/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Alignment="1" applyProtection="1">
      <alignment horizontal="right" vertical="center"/>
    </xf>
    <xf numFmtId="0" fontId="15" fillId="5" borderId="0" xfId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left" vertical="center" wrapText="1" indent="1"/>
    </xf>
    <xf numFmtId="0" fontId="20" fillId="5" borderId="0" xfId="0" applyFont="1" applyFill="1" applyAlignment="1" applyProtection="1">
      <alignment horizontal="left" vertical="center"/>
    </xf>
    <xf numFmtId="167" fontId="31" fillId="2" borderId="2" xfId="9" applyNumberFormat="1" applyFont="1" applyFill="1" applyBorder="1" applyAlignment="1" applyProtection="1">
      <alignment horizontal="left" vertical="center" wrapText="1"/>
      <protection locked="0"/>
    </xf>
    <xf numFmtId="14" fontId="17" fillId="2" borderId="0" xfId="9" applyNumberFormat="1" applyFont="1" applyFill="1" applyBorder="1" applyAlignment="1" applyProtection="1">
      <alignment vertical="center"/>
    </xf>
    <xf numFmtId="0" fontId="17" fillId="2" borderId="0" xfId="9" applyFont="1" applyFill="1" applyBorder="1" applyAlignment="1" applyProtection="1">
      <alignment vertical="center"/>
      <protection locked="0"/>
    </xf>
    <xf numFmtId="14" fontId="17" fillId="2" borderId="0" xfId="9" applyNumberFormat="1" applyFont="1" applyFill="1" applyBorder="1" applyAlignment="1" applyProtection="1">
      <alignment horizontal="center" vertical="center"/>
    </xf>
    <xf numFmtId="14" fontId="19" fillId="2" borderId="0" xfId="9" applyNumberFormat="1" applyFont="1" applyFill="1" applyBorder="1" applyAlignment="1" applyProtection="1">
      <alignment horizontal="center" vertical="center"/>
    </xf>
    <xf numFmtId="14" fontId="19" fillId="2" borderId="0" xfId="9" applyNumberFormat="1" applyFont="1" applyFill="1" applyBorder="1" applyAlignment="1" applyProtection="1">
      <alignment vertical="center"/>
    </xf>
    <xf numFmtId="14" fontId="19" fillId="2" borderId="0" xfId="9" applyNumberFormat="1" applyFont="1" applyFill="1" applyBorder="1" applyAlignment="1" applyProtection="1">
      <alignment vertical="center" wrapText="1"/>
    </xf>
    <xf numFmtId="14" fontId="17" fillId="2" borderId="0" xfId="11" applyNumberFormat="1" applyFont="1" applyFill="1" applyBorder="1" applyAlignment="1" applyProtection="1">
      <alignment vertical="center"/>
    </xf>
    <xf numFmtId="0" fontId="17" fillId="2" borderId="0" xfId="11" applyFont="1" applyFill="1" applyBorder="1" applyAlignment="1" applyProtection="1">
      <alignment vertical="center"/>
      <protection locked="0"/>
    </xf>
    <xf numFmtId="0" fontId="25" fillId="0" borderId="0" xfId="11" applyFont="1" applyAlignment="1" applyProtection="1">
      <alignment vertical="center"/>
      <protection locked="0"/>
    </xf>
    <xf numFmtId="49" fontId="17" fillId="2" borderId="0" xfId="11" applyNumberFormat="1" applyFont="1" applyFill="1" applyBorder="1" applyAlignment="1" applyProtection="1">
      <alignment vertical="center"/>
      <protection locked="0"/>
    </xf>
    <xf numFmtId="0" fontId="25" fillId="2" borderId="0" xfId="11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>
      <alignment vertical="center"/>
    </xf>
    <xf numFmtId="0" fontId="20" fillId="5" borderId="37" xfId="0" applyFont="1" applyFill="1" applyBorder="1" applyAlignment="1" applyProtection="1">
      <alignment vertical="center"/>
    </xf>
    <xf numFmtId="0" fontId="17" fillId="5" borderId="0" xfId="11" applyFont="1" applyFill="1" applyBorder="1" applyAlignment="1" applyProtection="1">
      <alignment vertical="center"/>
    </xf>
    <xf numFmtId="0" fontId="17" fillId="5" borderId="0" xfId="11" applyFont="1" applyFill="1" applyBorder="1" applyAlignment="1" applyProtection="1">
      <alignment vertical="center"/>
      <protection locked="0"/>
    </xf>
    <xf numFmtId="0" fontId="15" fillId="5" borderId="0" xfId="0" applyFont="1" applyFill="1" applyBorder="1" applyAlignment="1">
      <alignment vertical="center"/>
    </xf>
    <xf numFmtId="0" fontId="20" fillId="5" borderId="0" xfId="0" applyFont="1" applyFill="1" applyBorder="1" applyAlignment="1" applyProtection="1">
      <alignment vertical="center"/>
    </xf>
    <xf numFmtId="0" fontId="17" fillId="5" borderId="38" xfId="11" applyFont="1" applyFill="1" applyBorder="1" applyAlignment="1" applyProtection="1">
      <alignment horizontal="right" vertical="center"/>
    </xf>
    <xf numFmtId="0" fontId="17" fillId="0" borderId="0" xfId="11" applyFont="1" applyAlignment="1" applyProtection="1">
      <alignment vertical="center"/>
      <protection locked="0"/>
    </xf>
    <xf numFmtId="0" fontId="15" fillId="5" borderId="37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vertical="center"/>
    </xf>
    <xf numFmtId="14" fontId="17" fillId="0" borderId="38" xfId="11" applyNumberFormat="1" applyFont="1" applyBorder="1" applyAlignment="1" applyProtection="1">
      <alignment vertical="center"/>
      <protection locked="0"/>
    </xf>
    <xf numFmtId="0" fontId="17" fillId="5" borderId="37" xfId="11" applyFont="1" applyFill="1" applyBorder="1" applyAlignment="1" applyProtection="1">
      <alignment vertical="center"/>
    </xf>
    <xf numFmtId="0" fontId="19" fillId="5" borderId="0" xfId="11" applyFont="1" applyFill="1" applyBorder="1" applyAlignment="1" applyProtection="1">
      <alignment horizontal="right" vertical="center"/>
    </xf>
    <xf numFmtId="166" fontId="17" fillId="5" borderId="0" xfId="11" applyNumberFormat="1" applyFont="1" applyFill="1" applyBorder="1" applyAlignment="1" applyProtection="1">
      <alignment vertical="center"/>
    </xf>
    <xf numFmtId="14" fontId="17" fillId="5" borderId="0" xfId="11" applyNumberFormat="1" applyFont="1" applyFill="1" applyBorder="1" applyAlignment="1" applyProtection="1">
      <alignment vertical="center"/>
    </xf>
    <xf numFmtId="0" fontId="17" fillId="5" borderId="38" xfId="11" applyFont="1" applyFill="1" applyBorder="1" applyAlignment="1" applyProtection="1">
      <alignment vertical="center"/>
      <protection locked="0"/>
    </xf>
    <xf numFmtId="0" fontId="15" fillId="5" borderId="37" xfId="0" applyFont="1" applyFill="1" applyBorder="1" applyAlignment="1">
      <alignment vertical="center"/>
    </xf>
    <xf numFmtId="14" fontId="19" fillId="5" borderId="0" xfId="11" applyNumberFormat="1" applyFont="1" applyFill="1" applyBorder="1" applyAlignment="1" applyProtection="1">
      <alignment vertical="center"/>
    </xf>
    <xf numFmtId="49" fontId="17" fillId="5" borderId="0" xfId="11" applyNumberFormat="1" applyFont="1" applyFill="1" applyBorder="1" applyAlignment="1" applyProtection="1">
      <alignment vertical="center"/>
      <protection locked="0"/>
    </xf>
    <xf numFmtId="0" fontId="17" fillId="5" borderId="0" xfId="11" applyFont="1" applyFill="1" applyBorder="1" applyAlignment="1" applyProtection="1">
      <alignment horizontal="left" vertical="center"/>
    </xf>
    <xf numFmtId="0" fontId="19" fillId="5" borderId="0" xfId="11" applyFont="1" applyFill="1" applyBorder="1" applyAlignment="1" applyProtection="1">
      <alignment horizontal="right" vertical="center"/>
      <protection locked="0"/>
    </xf>
    <xf numFmtId="0" fontId="15" fillId="5" borderId="37" xfId="1" applyFont="1" applyFill="1" applyBorder="1" applyAlignment="1" applyProtection="1">
      <alignment horizontal="left" vertical="center"/>
    </xf>
    <xf numFmtId="166" fontId="17" fillId="5" borderId="0" xfId="11" applyNumberFormat="1" applyFont="1" applyFill="1" applyBorder="1" applyAlignment="1" applyProtection="1">
      <alignment vertical="center"/>
      <protection locked="0"/>
    </xf>
    <xf numFmtId="0" fontId="25" fillId="5" borderId="37" xfId="11" applyFont="1" applyFill="1" applyBorder="1" applyAlignment="1" applyProtection="1">
      <alignment vertical="center"/>
    </xf>
    <xf numFmtId="0" fontId="26" fillId="5" borderId="0" xfId="11" applyFont="1" applyFill="1" applyBorder="1" applyAlignment="1" applyProtection="1">
      <alignment vertical="center"/>
    </xf>
    <xf numFmtId="0" fontId="25" fillId="5" borderId="0" xfId="11" applyFont="1" applyFill="1" applyBorder="1" applyAlignment="1" applyProtection="1">
      <alignment vertical="center"/>
    </xf>
    <xf numFmtId="0" fontId="25" fillId="5" borderId="38" xfId="11" applyFont="1" applyFill="1" applyBorder="1" applyAlignment="1" applyProtection="1">
      <alignment vertical="center"/>
    </xf>
    <xf numFmtId="0" fontId="27" fillId="5" borderId="12" xfId="11" applyFont="1" applyFill="1" applyBorder="1" applyAlignment="1" applyProtection="1">
      <alignment horizontal="center" vertical="center" wrapText="1"/>
    </xf>
    <xf numFmtId="0" fontId="27" fillId="5" borderId="13" xfId="11" applyFont="1" applyFill="1" applyBorder="1" applyAlignment="1" applyProtection="1">
      <alignment horizontal="center" vertical="center" wrapText="1"/>
    </xf>
    <xf numFmtId="0" fontId="27" fillId="5" borderId="14" xfId="11" applyFont="1" applyFill="1" applyBorder="1" applyAlignment="1" applyProtection="1">
      <alignment horizontal="center" vertical="center" wrapText="1"/>
    </xf>
    <xf numFmtId="0" fontId="27" fillId="3" borderId="9" xfId="11" applyFont="1" applyFill="1" applyBorder="1" applyAlignment="1" applyProtection="1">
      <alignment horizontal="center" vertical="center" wrapText="1"/>
    </xf>
    <xf numFmtId="49" fontId="27" fillId="3" borderId="13" xfId="11" applyNumberFormat="1" applyFont="1" applyFill="1" applyBorder="1" applyAlignment="1" applyProtection="1">
      <alignment horizontal="center" vertical="center" wrapText="1"/>
    </xf>
    <xf numFmtId="0" fontId="27" fillId="3" borderId="16" xfId="11" applyFont="1" applyFill="1" applyBorder="1" applyAlignment="1" applyProtection="1">
      <alignment horizontal="center" vertical="center" wrapText="1"/>
    </xf>
    <xf numFmtId="0" fontId="27" fillId="3" borderId="15" xfId="11" applyFont="1" applyFill="1" applyBorder="1" applyAlignment="1" applyProtection="1">
      <alignment horizontal="center" vertical="center" wrapText="1"/>
    </xf>
    <xf numFmtId="0" fontId="27" fillId="4" borderId="12" xfId="11" applyFont="1" applyFill="1" applyBorder="1" applyAlignment="1" applyProtection="1">
      <alignment horizontal="center" vertical="center" wrapText="1"/>
    </xf>
    <xf numFmtId="0" fontId="27" fillId="4" borderId="13" xfId="11" applyFont="1" applyFill="1" applyBorder="1" applyAlignment="1" applyProtection="1">
      <alignment horizontal="center" vertical="center" wrapText="1"/>
    </xf>
    <xf numFmtId="0" fontId="27" fillId="4" borderId="15" xfId="11" applyFont="1" applyFill="1" applyBorder="1" applyAlignment="1" applyProtection="1">
      <alignment horizontal="center" vertical="center" wrapText="1"/>
    </xf>
    <xf numFmtId="0" fontId="27" fillId="5" borderId="10" xfId="11" applyFont="1" applyFill="1" applyBorder="1" applyAlignment="1" applyProtection="1">
      <alignment horizontal="center" vertical="center" wrapText="1"/>
    </xf>
    <xf numFmtId="0" fontId="27" fillId="0" borderId="0" xfId="11" applyFont="1" applyAlignment="1" applyProtection="1">
      <alignment horizontal="center" vertical="center" wrapText="1"/>
      <protection locked="0"/>
    </xf>
    <xf numFmtId="0" fontId="27" fillId="5" borderId="12" xfId="11" applyFont="1" applyFill="1" applyBorder="1" applyAlignment="1" applyProtection="1">
      <alignment horizontal="center" vertical="center"/>
    </xf>
    <xf numFmtId="0" fontId="27" fillId="5" borderId="14" xfId="11" applyFont="1" applyFill="1" applyBorder="1" applyAlignment="1" applyProtection="1">
      <alignment horizontal="center" vertical="center"/>
    </xf>
    <xf numFmtId="0" fontId="27" fillId="5" borderId="13" xfId="11" applyFont="1" applyFill="1" applyBorder="1" applyAlignment="1" applyProtection="1">
      <alignment horizontal="center" vertical="center"/>
    </xf>
    <xf numFmtId="0" fontId="27" fillId="5" borderId="15" xfId="11" applyFont="1" applyFill="1" applyBorder="1" applyAlignment="1" applyProtection="1">
      <alignment horizontal="center" vertical="center"/>
    </xf>
    <xf numFmtId="0" fontId="27" fillId="5" borderId="11" xfId="11" applyFont="1" applyFill="1" applyBorder="1" applyAlignment="1" applyProtection="1">
      <alignment horizontal="center" vertical="center"/>
    </xf>
    <xf numFmtId="0" fontId="25" fillId="0" borderId="0" xfId="11" applyFont="1" applyAlignment="1" applyProtection="1">
      <alignment horizontal="center" vertical="center"/>
      <protection locked="0"/>
    </xf>
    <xf numFmtId="0" fontId="31" fillId="0" borderId="17" xfId="11" applyFont="1" applyBorder="1" applyAlignment="1" applyProtection="1">
      <alignment horizontal="center" vertical="center"/>
      <protection locked="0"/>
    </xf>
    <xf numFmtId="14" fontId="31" fillId="0" borderId="2" xfId="11" applyNumberFormat="1" applyFont="1" applyBorder="1" applyAlignment="1" applyProtection="1">
      <alignment vertical="center" wrapText="1"/>
      <protection locked="0"/>
    </xf>
    <xf numFmtId="0" fontId="31" fillId="0" borderId="2" xfId="11" applyFont="1" applyBorder="1" applyAlignment="1" applyProtection="1">
      <alignment vertical="center" wrapText="1"/>
      <protection locked="0"/>
    </xf>
    <xf numFmtId="0" fontId="31" fillId="0" borderId="17" xfId="11" applyFont="1" applyBorder="1" applyAlignment="1" applyProtection="1">
      <alignment vertical="center" wrapText="1"/>
      <protection locked="0"/>
    </xf>
    <xf numFmtId="49" fontId="31" fillId="0" borderId="1" xfId="11" applyNumberFormat="1" applyFont="1" applyBorder="1" applyAlignment="1" applyProtection="1">
      <alignment vertical="center"/>
      <protection locked="0"/>
    </xf>
    <xf numFmtId="0" fontId="31" fillId="4" borderId="17" xfId="11" applyFont="1" applyFill="1" applyBorder="1" applyAlignment="1" applyProtection="1">
      <alignment vertical="center" wrapText="1"/>
      <protection locked="0"/>
    </xf>
    <xf numFmtId="0" fontId="31" fillId="4" borderId="2" xfId="11" applyFont="1" applyFill="1" applyBorder="1" applyAlignment="1" applyProtection="1">
      <alignment vertical="center" wrapText="1"/>
      <protection locked="0"/>
    </xf>
    <xf numFmtId="0" fontId="31" fillId="4" borderId="19" xfId="11" applyFont="1" applyFill="1" applyBorder="1" applyAlignment="1" applyProtection="1">
      <alignment vertical="center"/>
      <protection locked="0"/>
    </xf>
    <xf numFmtId="0" fontId="31" fillId="0" borderId="39" xfId="11" applyFont="1" applyBorder="1" applyAlignment="1" applyProtection="1">
      <alignment vertical="center" wrapText="1"/>
      <protection locked="0"/>
    </xf>
    <xf numFmtId="0" fontId="31" fillId="0" borderId="20" xfId="11" applyFont="1" applyBorder="1" applyAlignment="1" applyProtection="1">
      <alignment horizontal="center" vertical="center"/>
      <protection locked="0"/>
    </xf>
    <xf numFmtId="0" fontId="31" fillId="0" borderId="5" xfId="11" applyFont="1" applyBorder="1" applyAlignment="1" applyProtection="1">
      <alignment vertical="center"/>
      <protection locked="0"/>
    </xf>
    <xf numFmtId="0" fontId="31" fillId="0" borderId="20" xfId="11" applyFont="1" applyBorder="1" applyAlignment="1" applyProtection="1">
      <alignment vertical="center" wrapText="1"/>
      <protection locked="0"/>
    </xf>
    <xf numFmtId="0" fontId="31" fillId="4" borderId="20" xfId="11" applyFont="1" applyFill="1" applyBorder="1" applyAlignment="1" applyProtection="1">
      <alignment vertical="center" wrapText="1"/>
      <protection locked="0"/>
    </xf>
    <xf numFmtId="0" fontId="31" fillId="4" borderId="1" xfId="11" applyFont="1" applyFill="1" applyBorder="1" applyAlignment="1" applyProtection="1">
      <alignment vertical="center" wrapText="1"/>
      <protection locked="0"/>
    </xf>
    <xf numFmtId="0" fontId="31" fillId="4" borderId="21" xfId="11" applyFont="1" applyFill="1" applyBorder="1" applyAlignment="1" applyProtection="1">
      <alignment vertical="center"/>
      <protection locked="0"/>
    </xf>
    <xf numFmtId="0" fontId="31" fillId="0" borderId="40" xfId="11" applyFont="1" applyBorder="1" applyAlignment="1" applyProtection="1">
      <alignment vertical="center" wrapText="1"/>
      <protection locked="0"/>
    </xf>
    <xf numFmtId="0" fontId="31" fillId="0" borderId="22" xfId="11" applyFont="1" applyBorder="1" applyAlignment="1" applyProtection="1">
      <alignment horizontal="center" vertical="center"/>
      <protection locked="0"/>
    </xf>
    <xf numFmtId="14" fontId="31" fillId="0" borderId="23" xfId="11" applyNumberFormat="1" applyFont="1" applyBorder="1" applyAlignment="1" applyProtection="1">
      <alignment vertical="center" wrapText="1"/>
      <protection locked="0"/>
    </xf>
    <xf numFmtId="0" fontId="31" fillId="0" borderId="23" xfId="11" applyFont="1" applyBorder="1" applyAlignment="1" applyProtection="1">
      <alignment vertical="center" wrapText="1"/>
      <protection locked="0"/>
    </xf>
    <xf numFmtId="0" fontId="31" fillId="0" borderId="24" xfId="11" applyFont="1" applyBorder="1" applyAlignment="1" applyProtection="1">
      <alignment vertical="center"/>
      <protection locked="0"/>
    </xf>
    <xf numFmtId="0" fontId="31" fillId="0" borderId="22" xfId="11" applyFont="1" applyBorder="1" applyAlignment="1" applyProtection="1">
      <alignment vertical="center" wrapText="1"/>
      <protection locked="0"/>
    </xf>
    <xf numFmtId="49" fontId="31" fillId="0" borderId="23" xfId="11" applyNumberFormat="1" applyFont="1" applyBorder="1" applyAlignment="1" applyProtection="1">
      <alignment vertical="center"/>
      <protection locked="0"/>
    </xf>
    <xf numFmtId="0" fontId="31" fillId="4" borderId="22" xfId="11" applyFont="1" applyFill="1" applyBorder="1" applyAlignment="1" applyProtection="1">
      <alignment vertical="center" wrapText="1"/>
      <protection locked="0"/>
    </xf>
    <xf numFmtId="0" fontId="31" fillId="4" borderId="23" xfId="11" applyFont="1" applyFill="1" applyBorder="1" applyAlignment="1" applyProtection="1">
      <alignment vertical="center" wrapText="1"/>
      <protection locked="0"/>
    </xf>
    <xf numFmtId="0" fontId="31" fillId="4" borderId="25" xfId="11" applyFont="1" applyFill="1" applyBorder="1" applyAlignment="1" applyProtection="1">
      <alignment vertical="center"/>
      <protection locked="0"/>
    </xf>
    <xf numFmtId="0" fontId="31" fillId="0" borderId="41" xfId="11" applyFont="1" applyBorder="1" applyAlignment="1" applyProtection="1">
      <alignment vertical="center" wrapText="1"/>
      <protection locked="0"/>
    </xf>
    <xf numFmtId="0" fontId="9" fillId="0" borderId="0" xfId="3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4" fontId="17" fillId="2" borderId="3" xfId="11" applyNumberFormat="1" applyFont="1" applyFill="1" applyBorder="1" applyAlignment="1" applyProtection="1">
      <alignment vertical="center"/>
    </xf>
    <xf numFmtId="0" fontId="17" fillId="2" borderId="3" xfId="11" applyFont="1" applyFill="1" applyBorder="1" applyAlignment="1" applyProtection="1">
      <alignment vertical="center"/>
      <protection locked="0"/>
    </xf>
    <xf numFmtId="14" fontId="17" fillId="2" borderId="3" xfId="11" applyNumberFormat="1" applyFont="1" applyFill="1" applyBorder="1" applyAlignment="1" applyProtection="1">
      <alignment horizontal="center" vertical="center"/>
    </xf>
    <xf numFmtId="14" fontId="19" fillId="2" borderId="0" xfId="11" applyNumberFormat="1" applyFont="1" applyFill="1" applyBorder="1" applyAlignment="1" applyProtection="1">
      <alignment vertical="center" wrapText="1"/>
    </xf>
    <xf numFmtId="0" fontId="15" fillId="0" borderId="0" xfId="0" applyFont="1" applyAlignment="1">
      <alignment vertical="center"/>
    </xf>
    <xf numFmtId="49" fontId="25" fillId="0" borderId="0" xfId="11" applyNumberFormat="1" applyFont="1" applyAlignment="1" applyProtection="1">
      <alignment vertical="center"/>
      <protection locked="0"/>
    </xf>
    <xf numFmtId="0" fontId="32" fillId="0" borderId="33" xfId="6" applyFont="1" applyBorder="1" applyAlignment="1" applyProtection="1">
      <alignment wrapText="1"/>
      <protection locked="0"/>
    </xf>
    <xf numFmtId="1" fontId="22" fillId="0" borderId="33" xfId="2" applyNumberFormat="1" applyFont="1" applyFill="1" applyBorder="1" applyAlignment="1" applyProtection="1">
      <alignment horizontal="left" vertical="top" wrapText="1"/>
      <protection locked="0"/>
    </xf>
    <xf numFmtId="1" fontId="22" fillId="0" borderId="42" xfId="2" applyNumberFormat="1" applyFont="1" applyFill="1" applyBorder="1" applyAlignment="1" applyProtection="1">
      <alignment horizontal="left" vertical="top" wrapText="1"/>
      <protection locked="0"/>
    </xf>
    <xf numFmtId="14" fontId="32" fillId="0" borderId="33" xfId="6" applyNumberFormat="1" applyFont="1" applyBorder="1" applyAlignment="1" applyProtection="1">
      <alignment wrapText="1"/>
      <protection locked="0"/>
    </xf>
    <xf numFmtId="0" fontId="32" fillId="0" borderId="1" xfId="6" applyFont="1" applyBorder="1" applyAlignment="1" applyProtection="1">
      <alignment wrapText="1"/>
      <protection locked="0"/>
    </xf>
    <xf numFmtId="1" fontId="22" fillId="0" borderId="1" xfId="2" applyNumberFormat="1" applyFont="1" applyFill="1" applyBorder="1" applyAlignment="1" applyProtection="1">
      <alignment horizontal="left" vertical="top" wrapText="1"/>
      <protection locked="0"/>
    </xf>
    <xf numFmtId="1" fontId="24" fillId="2" borderId="1" xfId="2" applyNumberFormat="1" applyFont="1" applyFill="1" applyBorder="1" applyAlignment="1" applyProtection="1">
      <alignment horizontal="center" vertical="top" wrapText="1"/>
    </xf>
    <xf numFmtId="14" fontId="32" fillId="2" borderId="1" xfId="6" applyNumberFormat="1" applyFont="1" applyFill="1" applyBorder="1" applyAlignment="1" applyProtection="1">
      <alignment wrapText="1"/>
      <protection locked="0"/>
    </xf>
    <xf numFmtId="0" fontId="23" fillId="0" borderId="8" xfId="2" applyFont="1" applyFill="1" applyBorder="1" applyAlignment="1" applyProtection="1">
      <alignment horizontal="right" vertical="top" wrapText="1"/>
      <protection locked="0"/>
    </xf>
    <xf numFmtId="0" fontId="23" fillId="0" borderId="28" xfId="2" applyFont="1" applyFill="1" applyBorder="1" applyAlignment="1" applyProtection="1">
      <alignment horizontal="right" vertical="top" wrapText="1"/>
      <protection locked="0"/>
    </xf>
    <xf numFmtId="0" fontId="17" fillId="0" borderId="1" xfId="4" applyFont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166" fontId="33" fillId="0" borderId="1" xfId="12" applyNumberFormat="1" applyFont="1" applyFill="1" applyBorder="1" applyAlignment="1" applyProtection="1">
      <alignment horizontal="center" vertical="center"/>
      <protection locked="0"/>
    </xf>
    <xf numFmtId="1" fontId="34" fillId="0" borderId="1" xfId="2" applyNumberFormat="1" applyFont="1" applyFill="1" applyBorder="1" applyAlignment="1" applyProtection="1">
      <alignment horizontal="left" vertical="top" wrapText="1"/>
      <protection locked="0"/>
    </xf>
    <xf numFmtId="0" fontId="34" fillId="0" borderId="1" xfId="2" applyFont="1" applyFill="1" applyBorder="1" applyAlignment="1" applyProtection="1">
      <alignment horizontal="left" vertical="top" wrapText="1"/>
      <protection locked="0"/>
    </xf>
    <xf numFmtId="0" fontId="35" fillId="0" borderId="1" xfId="1" applyFont="1" applyFill="1" applyBorder="1" applyAlignment="1" applyProtection="1">
      <alignment horizontal="left" vertical="top" wrapText="1"/>
    </xf>
    <xf numFmtId="49" fontId="34" fillId="0" borderId="1" xfId="2" applyNumberFormat="1" applyFont="1" applyFill="1" applyBorder="1" applyAlignment="1" applyProtection="1">
      <alignment horizontal="left" vertical="top" wrapText="1"/>
      <protection locked="0"/>
    </xf>
    <xf numFmtId="0" fontId="34" fillId="0" borderId="1" xfId="0" applyFont="1" applyFill="1" applyBorder="1" applyAlignment="1">
      <alignment horizontal="left" vertical="top" wrapText="1"/>
    </xf>
    <xf numFmtId="0" fontId="35" fillId="0" borderId="1" xfId="2" applyFont="1" applyFill="1" applyBorder="1" applyAlignment="1" applyProtection="1">
      <alignment horizontal="left" vertical="top"/>
      <protection locked="0"/>
    </xf>
    <xf numFmtId="14" fontId="9" fillId="0" borderId="1" xfId="3" applyNumberFormat="1" applyFill="1" applyBorder="1" applyAlignment="1" applyProtection="1">
      <alignment horizontal="center" vertical="center"/>
      <protection locked="0"/>
    </xf>
    <xf numFmtId="14" fontId="35" fillId="0" borderId="1" xfId="3" applyNumberFormat="1" applyFont="1" applyFill="1" applyBorder="1" applyAlignment="1" applyProtection="1">
      <alignment horizontal="center" vertical="center"/>
      <protection locked="0"/>
    </xf>
    <xf numFmtId="1" fontId="34" fillId="0" borderId="7" xfId="2" applyNumberFormat="1" applyFont="1" applyFill="1" applyBorder="1" applyAlignment="1" applyProtection="1">
      <alignment horizontal="left" vertical="top" wrapText="1"/>
      <protection locked="0"/>
    </xf>
    <xf numFmtId="49" fontId="35" fillId="0" borderId="1" xfId="0" applyNumberFormat="1" applyFont="1" applyFill="1" applyBorder="1" applyAlignment="1" applyProtection="1">
      <alignment horizontal="left" vertical="top"/>
      <protection locked="0"/>
    </xf>
    <xf numFmtId="0" fontId="35" fillId="0" borderId="1" xfId="0" applyFont="1" applyFill="1" applyBorder="1" applyAlignment="1">
      <alignment horizontal="left" vertical="top"/>
    </xf>
    <xf numFmtId="0" fontId="35" fillId="0" borderId="1" xfId="0" applyNumberFormat="1" applyFont="1" applyFill="1" applyBorder="1" applyAlignment="1" applyProtection="1">
      <alignment horizontal="left" vertical="top"/>
      <protection locked="0"/>
    </xf>
    <xf numFmtId="0" fontId="35" fillId="0" borderId="1" xfId="0" applyNumberFormat="1" applyFont="1" applyFill="1" applyBorder="1" applyAlignment="1">
      <alignment horizontal="left" vertical="top"/>
    </xf>
    <xf numFmtId="0" fontId="35" fillId="0" borderId="1" xfId="0" applyFont="1" applyFill="1" applyBorder="1" applyAlignment="1" applyProtection="1">
      <alignment horizontal="left" vertical="top"/>
      <protection locked="0"/>
    </xf>
    <xf numFmtId="0" fontId="34" fillId="0" borderId="1" xfId="2" applyNumberFormat="1" applyFont="1" applyFill="1" applyBorder="1" applyAlignment="1" applyProtection="1">
      <alignment horizontal="left" vertical="top" wrapText="1"/>
      <protection locked="0"/>
    </xf>
    <xf numFmtId="49" fontId="34" fillId="0" borderId="1" xfId="0" applyNumberFormat="1" applyFont="1" applyFill="1" applyBorder="1" applyAlignment="1">
      <alignment horizontal="left" vertical="top" wrapText="1"/>
    </xf>
    <xf numFmtId="2" fontId="35" fillId="0" borderId="1" xfId="2" applyNumberFormat="1" applyFont="1" applyFill="1" applyBorder="1" applyAlignment="1" applyProtection="1">
      <alignment horizontal="left" vertical="top" wrapText="1"/>
      <protection locked="0"/>
    </xf>
    <xf numFmtId="0" fontId="35" fillId="0" borderId="1" xfId="2" applyFont="1" applyFill="1" applyBorder="1" applyAlignment="1" applyProtection="1">
      <alignment horizontal="left" vertical="top" wrapText="1"/>
      <protection locked="0"/>
    </xf>
    <xf numFmtId="4" fontId="34" fillId="0" borderId="1" xfId="2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Protection="1"/>
    <xf numFmtId="0" fontId="15" fillId="0" borderId="0" xfId="1" applyFont="1" applyFill="1" applyAlignment="1" applyProtection="1">
      <alignment horizontal="right" vertical="center"/>
    </xf>
    <xf numFmtId="0" fontId="15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4" fillId="0" borderId="6" xfId="2" applyFont="1" applyFill="1" applyBorder="1" applyAlignment="1" applyProtection="1">
      <alignment horizontal="center" vertical="top" wrapText="1"/>
    </xf>
    <xf numFmtId="1" fontId="24" fillId="0" borderId="6" xfId="2" applyNumberFormat="1" applyFont="1" applyFill="1" applyBorder="1" applyAlignment="1" applyProtection="1">
      <alignment horizontal="center" vertical="top" wrapText="1"/>
    </xf>
    <xf numFmtId="14" fontId="9" fillId="0" borderId="1" xfId="3" applyNumberFormat="1" applyFill="1" applyBorder="1" applyProtection="1"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15" fillId="0" borderId="3" xfId="0" applyFont="1" applyFill="1" applyBorder="1" applyProtection="1">
      <protection locked="0"/>
    </xf>
    <xf numFmtId="0" fontId="0" fillId="0" borderId="0" xfId="0" applyFill="1" applyBorder="1"/>
    <xf numFmtId="0" fontId="20" fillId="0" borderId="0" xfId="0" applyFont="1" applyFill="1" applyProtection="1">
      <protection locked="0"/>
    </xf>
    <xf numFmtId="0" fontId="14" fillId="0" borderId="0" xfId="0" applyFont="1" applyFill="1"/>
    <xf numFmtId="4" fontId="36" fillId="0" borderId="1" xfId="0" applyNumberFormat="1" applyFont="1" applyFill="1" applyBorder="1" applyAlignment="1">
      <alignment wrapText="1"/>
    </xf>
    <xf numFmtId="0" fontId="17" fillId="0" borderId="1" xfId="13" applyFont="1" applyFill="1" applyBorder="1" applyAlignment="1" applyProtection="1">
      <alignment vertical="center" wrapText="1"/>
      <protection locked="0"/>
    </xf>
    <xf numFmtId="0" fontId="22" fillId="0" borderId="1" xfId="13" applyFont="1" applyFill="1" applyBorder="1" applyAlignment="1" applyProtection="1">
      <alignment horizontal="center" vertical="center" wrapText="1"/>
      <protection locked="0"/>
    </xf>
    <xf numFmtId="14" fontId="22" fillId="0" borderId="1" xfId="13" applyNumberFormat="1" applyFont="1" applyFill="1" applyBorder="1" applyAlignment="1" applyProtection="1">
      <alignment horizontal="center" vertical="center" wrapText="1"/>
      <protection locked="0"/>
    </xf>
    <xf numFmtId="49" fontId="37" fillId="0" borderId="43" xfId="0" applyNumberFormat="1" applyFont="1" applyBorder="1" applyAlignment="1">
      <alignment horizontal="left" wrapText="1"/>
    </xf>
    <xf numFmtId="0" fontId="15" fillId="0" borderId="1" xfId="2" applyNumberFormat="1" applyFont="1" applyFill="1" applyBorder="1" applyAlignment="1" applyProtection="1">
      <alignment horizontal="right" vertical="center"/>
      <protection locked="0"/>
    </xf>
    <xf numFmtId="1" fontId="15" fillId="0" borderId="1" xfId="0" applyNumberFormat="1" applyFont="1" applyBorder="1" applyProtection="1">
      <protection locked="0"/>
    </xf>
    <xf numFmtId="1" fontId="20" fillId="5" borderId="1" xfId="0" applyNumberFormat="1" applyFont="1" applyFill="1" applyBorder="1" applyAlignment="1" applyProtection="1">
      <alignment horizontal="right" vertical="center" wrapText="1"/>
    </xf>
    <xf numFmtId="1" fontId="20" fillId="5" borderId="1" xfId="0" applyNumberFormat="1" applyFont="1" applyFill="1" applyBorder="1" applyProtection="1"/>
    <xf numFmtId="1" fontId="15" fillId="0" borderId="0" xfId="0" applyNumberFormat="1" applyFont="1" applyProtection="1">
      <protection locked="0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1" fontId="34" fillId="0" borderId="44" xfId="2" applyNumberFormat="1" applyFont="1" applyFill="1" applyBorder="1" applyAlignment="1" applyProtection="1">
      <alignment horizontal="left" vertical="top" wrapText="1"/>
      <protection locked="0"/>
    </xf>
    <xf numFmtId="166" fontId="33" fillId="0" borderId="35" xfId="12" applyNumberFormat="1" applyFont="1" applyFill="1" applyBorder="1" applyAlignment="1" applyProtection="1">
      <alignment horizontal="center" vertical="center"/>
      <protection locked="0"/>
    </xf>
    <xf numFmtId="49" fontId="34" fillId="0" borderId="35" xfId="2" applyNumberFormat="1" applyFont="1" applyFill="1" applyBorder="1" applyAlignment="1" applyProtection="1">
      <alignment horizontal="left" vertical="top" wrapText="1"/>
      <protection locked="0"/>
    </xf>
    <xf numFmtId="0" fontId="34" fillId="0" borderId="35" xfId="2" applyFont="1" applyFill="1" applyBorder="1" applyAlignment="1" applyProtection="1">
      <alignment horizontal="left" vertical="top" wrapText="1"/>
      <protection locked="0"/>
    </xf>
    <xf numFmtId="4" fontId="34" fillId="0" borderId="35" xfId="2" applyNumberFormat="1" applyFont="1" applyFill="1" applyBorder="1" applyAlignment="1" applyProtection="1">
      <alignment horizontal="left" vertical="top" wrapText="1"/>
      <protection locked="0"/>
    </xf>
    <xf numFmtId="0" fontId="22" fillId="0" borderId="1" xfId="2" applyFont="1" applyFill="1" applyBorder="1" applyAlignment="1" applyProtection="1">
      <alignment horizontal="left" vertical="top" wrapText="1"/>
      <protection locked="0"/>
    </xf>
    <xf numFmtId="49" fontId="15" fillId="0" borderId="1" xfId="1" applyNumberFormat="1" applyFont="1" applyFill="1" applyBorder="1" applyAlignment="1" applyProtection="1">
      <alignment horizontal="left" vertical="center" wrapText="1" indent="1"/>
    </xf>
    <xf numFmtId="3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 applyProtection="1">
      <alignment vertical="center" wrapText="1"/>
    </xf>
    <xf numFmtId="0" fontId="20" fillId="5" borderId="0" xfId="3" applyFont="1" applyFill="1" applyProtection="1"/>
    <xf numFmtId="0" fontId="15" fillId="5" borderId="0" xfId="3" applyFont="1" applyFill="1" applyBorder="1" applyProtection="1"/>
    <xf numFmtId="0" fontId="15" fillId="6" borderId="0" xfId="3" applyFont="1" applyFill="1" applyAlignment="1" applyProtection="1">
      <alignment horizontal="center" vertical="center"/>
      <protection locked="0"/>
    </xf>
    <xf numFmtId="0" fontId="15" fillId="2" borderId="0" xfId="3" applyFont="1" applyFill="1" applyBorder="1" applyProtection="1"/>
    <xf numFmtId="0" fontId="15" fillId="2" borderId="0" xfId="3" applyFont="1" applyFill="1" applyProtection="1"/>
    <xf numFmtId="0" fontId="20" fillId="6" borderId="0" xfId="1" applyFont="1" applyFill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/>
      <protection locked="0"/>
    </xf>
    <xf numFmtId="3" fontId="15" fillId="6" borderId="0" xfId="1" applyNumberFormat="1" applyFont="1" applyFill="1" applyAlignment="1" applyProtection="1">
      <alignment horizontal="center" vertical="center"/>
      <protection locked="0"/>
    </xf>
    <xf numFmtId="3" fontId="15" fillId="0" borderId="0" xfId="1" applyNumberFormat="1" applyFont="1" applyAlignment="1" applyProtection="1">
      <alignment horizontal="center" vertical="center"/>
      <protection locked="0"/>
    </xf>
    <xf numFmtId="0" fontId="38" fillId="6" borderId="0" xfId="3" applyFont="1" applyFill="1" applyAlignment="1" applyProtection="1">
      <alignment vertical="center"/>
      <protection locked="0"/>
    </xf>
    <xf numFmtId="0" fontId="38" fillId="0" borderId="0" xfId="3" applyFont="1" applyAlignment="1" applyProtection="1">
      <alignment vertical="center"/>
      <protection locked="0"/>
    </xf>
    <xf numFmtId="3" fontId="20" fillId="5" borderId="1" xfId="3" applyNumberFormat="1" applyFont="1" applyFill="1" applyBorder="1" applyProtection="1"/>
    <xf numFmtId="0" fontId="15" fillId="5" borderId="1" xfId="3" applyFont="1" applyFill="1" applyBorder="1" applyAlignment="1" applyProtection="1">
      <alignment horizontal="center"/>
    </xf>
    <xf numFmtId="0" fontId="15" fillId="6" borderId="0" xfId="3" applyFont="1" applyFill="1" applyProtection="1">
      <protection locked="0"/>
    </xf>
    <xf numFmtId="0" fontId="15" fillId="0" borderId="5" xfId="3" applyFont="1" applyFill="1" applyBorder="1" applyAlignment="1" applyProtection="1">
      <alignment horizontal="left" vertical="center" indent="1"/>
    </xf>
    <xf numFmtId="0" fontId="15" fillId="5" borderId="33" xfId="3" applyFont="1" applyFill="1" applyBorder="1" applyAlignment="1" applyProtection="1">
      <alignment horizontal="center"/>
    </xf>
    <xf numFmtId="0" fontId="15" fillId="5" borderId="2" xfId="3" applyFont="1" applyFill="1" applyBorder="1" applyAlignment="1" applyProtection="1">
      <alignment horizontal="center"/>
    </xf>
    <xf numFmtId="0" fontId="15" fillId="0" borderId="1" xfId="3" applyFont="1" applyFill="1" applyBorder="1" applyAlignment="1" applyProtection="1">
      <alignment horizontal="center"/>
    </xf>
    <xf numFmtId="0" fontId="14" fillId="0" borderId="0" xfId="3" applyFont="1"/>
    <xf numFmtId="0" fontId="20" fillId="0" borderId="1" xfId="3" applyFont="1" applyFill="1" applyBorder="1" applyProtection="1">
      <protection locked="0"/>
    </xf>
    <xf numFmtId="0" fontId="15" fillId="0" borderId="0" xfId="3" applyFont="1"/>
    <xf numFmtId="0" fontId="9" fillId="2" borderId="0" xfId="3" applyFill="1"/>
    <xf numFmtId="0" fontId="9" fillId="2" borderId="0" xfId="3" applyFont="1" applyFill="1"/>
    <xf numFmtId="0" fontId="20" fillId="2" borderId="0" xfId="3" applyFont="1" applyFill="1" applyAlignment="1" applyProtection="1">
      <alignment horizontal="left"/>
      <protection locked="0"/>
    </xf>
    <xf numFmtId="0" fontId="15" fillId="2" borderId="0" xfId="3" applyFont="1" applyFill="1" applyProtection="1">
      <protection locked="0"/>
    </xf>
    <xf numFmtId="0" fontId="15" fillId="2" borderId="0" xfId="3" applyFont="1" applyFill="1" applyAlignment="1" applyProtection="1">
      <alignment horizontal="left"/>
      <protection locked="0"/>
    </xf>
    <xf numFmtId="0" fontId="9" fillId="2" borderId="0" xfId="3" applyFill="1" applyProtection="1">
      <protection locked="0"/>
    </xf>
    <xf numFmtId="0" fontId="20" fillId="2" borderId="0" xfId="3" applyFont="1" applyFill="1" applyProtection="1">
      <protection locked="0"/>
    </xf>
    <xf numFmtId="0" fontId="15" fillId="2" borderId="3" xfId="3" applyFont="1" applyFill="1" applyBorder="1" applyProtection="1">
      <protection locked="0"/>
    </xf>
    <xf numFmtId="0" fontId="14" fillId="2" borderId="0" xfId="3" applyFont="1" applyFill="1"/>
    <xf numFmtId="0" fontId="15" fillId="0" borderId="1" xfId="2" applyFont="1" applyFill="1" applyBorder="1" applyAlignment="1" applyProtection="1">
      <alignment horizontal="center" vertical="top"/>
      <protection locked="0"/>
    </xf>
    <xf numFmtId="3" fontId="20" fillId="5" borderId="1" xfId="1" applyNumberFormat="1" applyFont="1" applyFill="1" applyBorder="1" applyAlignment="1" applyProtection="1">
      <alignment horizontal="center" vertical="center"/>
    </xf>
    <xf numFmtId="3" fontId="15" fillId="5" borderId="1" xfId="1" applyNumberFormat="1" applyFont="1" applyFill="1" applyBorder="1" applyAlignment="1" applyProtection="1">
      <alignment horizontal="center" vertical="center" wrapText="1"/>
    </xf>
    <xf numFmtId="165" fontId="15" fillId="0" borderId="1" xfId="2" applyNumberFormat="1" applyFont="1" applyFill="1" applyBorder="1" applyAlignment="1" applyProtection="1">
      <alignment horizontal="center" vertical="center"/>
      <protection locked="0"/>
    </xf>
    <xf numFmtId="4" fontId="15" fillId="0" borderId="1" xfId="2" applyNumberFormat="1" applyFont="1" applyFill="1" applyBorder="1" applyAlignment="1" applyProtection="1">
      <alignment horizontal="center" vertical="center"/>
      <protection locked="0"/>
    </xf>
    <xf numFmtId="168" fontId="15" fillId="0" borderId="1" xfId="2" applyNumberFormat="1" applyFont="1" applyFill="1" applyBorder="1" applyAlignment="1" applyProtection="1">
      <alignment horizontal="center" vertical="center"/>
      <protection locked="0"/>
    </xf>
    <xf numFmtId="0" fontId="20" fillId="5" borderId="1" xfId="3" applyFont="1" applyFill="1" applyBorder="1" applyAlignment="1" applyProtection="1">
      <alignment horizontal="center"/>
    </xf>
    <xf numFmtId="3" fontId="20" fillId="5" borderId="1" xfId="3" applyNumberFormat="1" applyFont="1" applyFill="1" applyBorder="1" applyAlignment="1" applyProtection="1">
      <alignment horizontal="center"/>
    </xf>
    <xf numFmtId="0" fontId="15" fillId="0" borderId="4" xfId="3" applyFont="1" applyBorder="1" applyAlignment="1" applyProtection="1">
      <alignment horizontal="center"/>
      <protection locked="0"/>
    </xf>
    <xf numFmtId="0" fontId="15" fillId="0" borderId="1" xfId="3" applyFont="1" applyBorder="1" applyAlignment="1" applyProtection="1">
      <alignment horizontal="center"/>
      <protection locked="0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5" borderId="0" xfId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1" fillId="0" borderId="20" xfId="1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Protection="1">
      <protection locked="0"/>
    </xf>
    <xf numFmtId="1" fontId="15" fillId="0" borderId="1" xfId="0" applyNumberFormat="1" applyFont="1" applyFill="1" applyBorder="1" applyProtection="1">
      <protection locked="0"/>
    </xf>
    <xf numFmtId="3" fontId="15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4" applyFont="1" applyFill="1" applyBorder="1" applyAlignment="1" applyProtection="1">
      <alignment horizontal="center" vertical="center" wrapText="1"/>
      <protection locked="0"/>
    </xf>
    <xf numFmtId="0" fontId="17" fillId="0" borderId="1" xfId="4" applyFont="1" applyFill="1" applyBorder="1" applyAlignment="1" applyProtection="1">
      <alignment horizontal="left" vertical="center" wrapText="1"/>
      <protection locked="0"/>
    </xf>
    <xf numFmtId="0" fontId="31" fillId="0" borderId="18" xfId="11" applyFont="1" applyBorder="1" applyAlignment="1" applyProtection="1">
      <alignment horizontal="center" vertical="center"/>
      <protection locked="0"/>
    </xf>
    <xf numFmtId="0" fontId="37" fillId="0" borderId="43" xfId="0" applyNumberFormat="1" applyFont="1" applyBorder="1" applyAlignment="1">
      <alignment horizontal="center" wrapText="1"/>
    </xf>
    <xf numFmtId="14" fontId="31" fillId="0" borderId="2" xfId="11" applyNumberFormat="1" applyFont="1" applyBorder="1" applyAlignment="1" applyProtection="1">
      <alignment horizontal="center" vertical="center" wrapText="1"/>
      <protection locked="0"/>
    </xf>
    <xf numFmtId="0" fontId="31" fillId="0" borderId="5" xfId="11" applyFont="1" applyBorder="1" applyAlignment="1" applyProtection="1">
      <alignment horizontal="center" vertical="center"/>
      <protection locked="0"/>
    </xf>
    <xf numFmtId="1" fontId="15" fillId="0" borderId="1" xfId="2" applyNumberFormat="1" applyFont="1" applyFill="1" applyBorder="1" applyAlignment="1" applyProtection="1">
      <alignment horizontal="center" vertical="top"/>
      <protection locked="0"/>
    </xf>
    <xf numFmtId="3" fontId="15" fillId="0" borderId="1" xfId="2" applyNumberFormat="1" applyFont="1" applyFill="1" applyBorder="1" applyAlignment="1" applyProtection="1">
      <alignment horizontal="center" vertical="center"/>
      <protection locked="0"/>
    </xf>
    <xf numFmtId="14" fontId="19" fillId="2" borderId="0" xfId="11" applyNumberFormat="1" applyFont="1" applyFill="1" applyBorder="1" applyAlignment="1" applyProtection="1">
      <alignment horizontal="center" vertical="center"/>
    </xf>
    <xf numFmtId="14" fontId="19" fillId="2" borderId="36" xfId="11" applyNumberFormat="1" applyFont="1" applyFill="1" applyBorder="1" applyAlignment="1" applyProtection="1">
      <alignment horizontal="center" vertical="center" wrapText="1"/>
    </xf>
    <xf numFmtId="14" fontId="19" fillId="2" borderId="0" xfId="11" applyNumberFormat="1" applyFont="1" applyFill="1" applyBorder="1" applyAlignment="1" applyProtection="1">
      <alignment horizontal="center" vertical="center" wrapText="1"/>
    </xf>
    <xf numFmtId="0" fontId="27" fillId="4" borderId="9" xfId="11" applyFont="1" applyFill="1" applyBorder="1" applyAlignment="1" applyProtection="1">
      <alignment horizontal="center" vertical="center"/>
    </xf>
    <xf numFmtId="0" fontId="27" fillId="4" borderId="11" xfId="11" applyFont="1" applyFill="1" applyBorder="1" applyAlignment="1" applyProtection="1">
      <alignment horizontal="center" vertical="center"/>
    </xf>
    <xf numFmtId="0" fontId="27" fillId="4" borderId="10" xfId="11" applyFont="1" applyFill="1" applyBorder="1" applyAlignment="1" applyProtection="1">
      <alignment horizontal="center" vertical="center"/>
    </xf>
    <xf numFmtId="0" fontId="17" fillId="2" borderId="0" xfId="11" applyFont="1" applyFill="1" applyBorder="1" applyAlignment="1" applyProtection="1">
      <alignment horizontal="left" vertical="center" wrapText="1"/>
      <protection locked="0"/>
    </xf>
    <xf numFmtId="14" fontId="19" fillId="2" borderId="0" xfId="11" applyNumberFormat="1" applyFont="1" applyFill="1" applyBorder="1" applyAlignment="1" applyProtection="1">
      <alignment horizontal="left" vertical="center" wrapText="1"/>
    </xf>
    <xf numFmtId="14" fontId="15" fillId="0" borderId="0" xfId="1" applyNumberFormat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center" vertical="center"/>
    </xf>
    <xf numFmtId="14" fontId="15" fillId="0" borderId="0" xfId="1" applyNumberFormat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left" vertical="center" wrapText="1"/>
    </xf>
    <xf numFmtId="14" fontId="19" fillId="2" borderId="0" xfId="9" applyNumberFormat="1" applyFont="1" applyFill="1" applyBorder="1" applyAlignment="1" applyProtection="1">
      <alignment horizontal="center" vertical="center"/>
    </xf>
    <xf numFmtId="0" fontId="20" fillId="5" borderId="0" xfId="0" applyFont="1" applyFill="1" applyAlignment="1" applyProtection="1">
      <alignment horizontal="left" vertical="center"/>
    </xf>
    <xf numFmtId="14" fontId="19" fillId="2" borderId="0" xfId="9" applyNumberFormat="1" applyFont="1" applyFill="1" applyBorder="1" applyAlignment="1" applyProtection="1">
      <alignment horizontal="left" vertical="center" wrapText="1"/>
    </xf>
    <xf numFmtId="14" fontId="19" fillId="2" borderId="36" xfId="9" applyNumberFormat="1" applyFont="1" applyFill="1" applyBorder="1" applyAlignment="1" applyProtection="1">
      <alignment horizontal="center" vertical="center"/>
    </xf>
    <xf numFmtId="14" fontId="19" fillId="2" borderId="36" xfId="9" applyNumberFormat="1" applyFont="1" applyFill="1" applyBorder="1" applyAlignment="1" applyProtection="1">
      <alignment horizontal="center" vertical="center" wrapText="1"/>
    </xf>
    <xf numFmtId="14" fontId="19" fillId="2" borderId="0" xfId="9" applyNumberFormat="1" applyFont="1" applyFill="1" applyBorder="1" applyAlignment="1" applyProtection="1">
      <alignment horizontal="center" vertical="center" wrapText="1"/>
    </xf>
    <xf numFmtId="0" fontId="15" fillId="5" borderId="0" xfId="1" applyFont="1" applyFill="1" applyAlignment="1" applyProtection="1">
      <alignment horizontal="right" vertical="center"/>
    </xf>
    <xf numFmtId="0" fontId="17" fillId="5" borderId="1" xfId="4" applyFont="1" applyFill="1" applyBorder="1" applyAlignment="1" applyProtection="1">
      <alignment horizontal="center" vertical="center" wrapText="1"/>
    </xf>
    <xf numFmtId="0" fontId="15" fillId="5" borderId="0" xfId="1" applyFont="1" applyFill="1" applyBorder="1" applyAlignment="1" applyProtection="1">
      <alignment horizontal="center" vertical="center"/>
    </xf>
    <xf numFmtId="0" fontId="17" fillId="0" borderId="35" xfId="4" applyFont="1" applyBorder="1" applyAlignment="1" applyProtection="1">
      <alignment horizontal="center" vertical="center" wrapText="1"/>
      <protection locked="0"/>
    </xf>
    <xf numFmtId="0" fontId="17" fillId="0" borderId="2" xfId="4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7" fillId="0" borderId="1" xfId="0" applyFont="1" applyFill="1" applyBorder="1" applyAlignment="1">
      <alignment horizontal="left" vertical="center" wrapText="1"/>
    </xf>
    <xf numFmtId="14" fontId="15" fillId="0" borderId="0" xfId="1" applyNumberFormat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</cellXfs>
  <cellStyles count="14">
    <cellStyle name="Normal" xfId="0" builtinId="0"/>
    <cellStyle name="Normal 2" xfId="2"/>
    <cellStyle name="Normal 3" xfId="3"/>
    <cellStyle name="Normal 4" xfId="4"/>
    <cellStyle name="Normal 4 2" xfId="13"/>
    <cellStyle name="Normal 5" xfId="5"/>
    <cellStyle name="Normal 5 2" xfId="6"/>
    <cellStyle name="Normal 5 2 2" xfId="7"/>
    <cellStyle name="Normal 5 2 2 2" xfId="12"/>
    <cellStyle name="Normal 5 2 3" xfId="8"/>
    <cellStyle name="Normal 5 3" xfId="10"/>
    <cellStyle name="Normal 5 3 2" xfId="9"/>
    <cellStyle name="Normal 5 3 3" xfId="11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8784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887950"/>
          <a:ext cx="29162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7341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171450</xdr:rowOff>
    </xdr:from>
    <xdr:to>
      <xdr:col>2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cliuri_deklaraciis_formeb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axali%20formebiV9%20-%20&#4305;&#4317;&#4314;&#4317;%20&#4327;&#4309;&#4308;&#4314;&#430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view="pageBreakPreview" topLeftCell="A25" zoomScale="70" zoomScaleNormal="100" zoomScaleSheetLayoutView="70" workbookViewId="0">
      <selection activeCell="F14" sqref="F14"/>
    </sheetView>
  </sheetViews>
  <sheetFormatPr defaultRowHeight="15"/>
  <cols>
    <col min="1" max="1" width="6.28515625" style="289" bestFit="1" customWidth="1"/>
    <col min="2" max="2" width="13.140625" style="289" customWidth="1"/>
    <col min="3" max="3" width="12.85546875" style="289" customWidth="1"/>
    <col min="4" max="4" width="15.140625" style="289" customWidth="1"/>
    <col min="5" max="5" width="24.5703125" style="289" customWidth="1"/>
    <col min="6" max="8" width="19.140625" style="370" customWidth="1"/>
    <col min="9" max="9" width="16.42578125" style="289" bestFit="1" customWidth="1"/>
    <col min="10" max="10" width="17.42578125" style="289" customWidth="1"/>
    <col min="11" max="11" width="13.140625" style="289" bestFit="1" customWidth="1"/>
    <col min="12" max="12" width="15.28515625" style="289" customWidth="1"/>
    <col min="13" max="16384" width="9.140625" style="289"/>
  </cols>
  <sheetData>
    <row r="1" spans="1:12">
      <c r="A1" s="287"/>
      <c r="B1" s="288"/>
      <c r="C1" s="287"/>
      <c r="D1" s="288"/>
      <c r="E1" s="287"/>
      <c r="F1" s="287"/>
      <c r="G1" s="288"/>
      <c r="H1" s="287"/>
      <c r="I1" s="287"/>
      <c r="J1" s="288"/>
      <c r="K1" s="287"/>
      <c r="L1" s="288"/>
    </row>
    <row r="2" spans="1:12">
      <c r="A2" s="290"/>
      <c r="B2" s="290"/>
      <c r="C2" s="290"/>
      <c r="D2" s="290"/>
      <c r="E2" s="290"/>
      <c r="F2" s="290"/>
      <c r="G2" s="290"/>
      <c r="H2" s="290"/>
      <c r="I2" s="291"/>
      <c r="J2" s="291"/>
      <c r="K2" s="292"/>
      <c r="L2" s="288"/>
    </row>
    <row r="3" spans="1:12" s="299" customFormat="1">
      <c r="A3" s="293" t="s">
        <v>297</v>
      </c>
      <c r="B3" s="294"/>
      <c r="C3" s="294"/>
      <c r="D3" s="294"/>
      <c r="E3" s="295"/>
      <c r="F3" s="296"/>
      <c r="G3" s="295"/>
      <c r="H3" s="297"/>
      <c r="I3" s="294"/>
      <c r="J3" s="295"/>
      <c r="K3" s="295"/>
      <c r="L3" s="298" t="s">
        <v>98</v>
      </c>
    </row>
    <row r="4" spans="1:12" s="299" customFormat="1">
      <c r="A4" s="300" t="s">
        <v>129</v>
      </c>
      <c r="B4" s="294"/>
      <c r="C4" s="294"/>
      <c r="D4" s="294"/>
      <c r="E4" s="295"/>
      <c r="F4" s="296"/>
      <c r="G4" s="295"/>
      <c r="H4" s="301"/>
      <c r="I4" s="294"/>
      <c r="J4" s="295"/>
      <c r="K4" s="295"/>
      <c r="L4" s="302" t="s">
        <v>889</v>
      </c>
    </row>
    <row r="5" spans="1:12" s="299" customFormat="1">
      <c r="A5" s="303"/>
      <c r="B5" s="294"/>
      <c r="C5" s="304"/>
      <c r="D5" s="305"/>
      <c r="E5" s="295"/>
      <c r="F5" s="306"/>
      <c r="G5" s="295"/>
      <c r="H5" s="295"/>
      <c r="I5" s="296"/>
      <c r="J5" s="294"/>
      <c r="K5" s="294"/>
      <c r="L5" s="307"/>
    </row>
    <row r="6" spans="1:12" s="299" customFormat="1">
      <c r="A6" s="308" t="s">
        <v>263</v>
      </c>
      <c r="B6" s="296"/>
      <c r="C6" s="296"/>
      <c r="D6" s="296" t="s">
        <v>265</v>
      </c>
      <c r="E6" s="309"/>
      <c r="F6" s="310"/>
      <c r="G6" s="295"/>
      <c r="H6" s="311"/>
      <c r="I6" s="309"/>
      <c r="J6" s="294"/>
      <c r="K6" s="295"/>
      <c r="L6" s="307"/>
    </row>
    <row r="7" spans="1:12" s="299" customFormat="1">
      <c r="A7" s="110" t="s">
        <v>850</v>
      </c>
      <c r="B7" s="296"/>
      <c r="C7" s="296"/>
      <c r="D7" s="296"/>
      <c r="E7" s="295"/>
      <c r="F7" s="310"/>
      <c r="G7" s="310"/>
      <c r="H7" s="310"/>
      <c r="I7" s="312"/>
      <c r="J7" s="295"/>
      <c r="K7" s="294"/>
      <c r="L7" s="307"/>
    </row>
    <row r="8" spans="1:12" s="299" customFormat="1" ht="15.75" thickBot="1">
      <c r="A8" s="313"/>
      <c r="B8" s="295"/>
      <c r="C8" s="312"/>
      <c r="D8" s="314"/>
      <c r="E8" s="295"/>
      <c r="F8" s="310"/>
      <c r="G8" s="310"/>
      <c r="H8" s="310"/>
      <c r="I8" s="295"/>
      <c r="J8" s="294"/>
      <c r="K8" s="294"/>
      <c r="L8" s="307"/>
    </row>
    <row r="9" spans="1:12" ht="15.75" thickBot="1">
      <c r="A9" s="315"/>
      <c r="B9" s="316"/>
      <c r="C9" s="317"/>
      <c r="D9" s="317"/>
      <c r="E9" s="317"/>
      <c r="F9" s="296"/>
      <c r="G9" s="296"/>
      <c r="H9" s="296"/>
      <c r="I9" s="506" t="s">
        <v>462</v>
      </c>
      <c r="J9" s="507"/>
      <c r="K9" s="508"/>
      <c r="L9" s="318"/>
    </row>
    <row r="10" spans="1:12" s="330" customFormat="1" ht="39" customHeight="1" thickBot="1">
      <c r="A10" s="319" t="s">
        <v>64</v>
      </c>
      <c r="B10" s="320" t="s">
        <v>130</v>
      </c>
      <c r="C10" s="320" t="s">
        <v>463</v>
      </c>
      <c r="D10" s="321" t="s">
        <v>270</v>
      </c>
      <c r="E10" s="322" t="s">
        <v>464</v>
      </c>
      <c r="F10" s="323" t="s">
        <v>465</v>
      </c>
      <c r="G10" s="324" t="s">
        <v>217</v>
      </c>
      <c r="H10" s="325" t="s">
        <v>214</v>
      </c>
      <c r="I10" s="326" t="s">
        <v>466</v>
      </c>
      <c r="J10" s="327" t="s">
        <v>267</v>
      </c>
      <c r="K10" s="328" t="s">
        <v>218</v>
      </c>
      <c r="L10" s="329" t="s">
        <v>219</v>
      </c>
    </row>
    <row r="11" spans="1:12" s="336" customFormat="1" ht="15.75" thickBot="1">
      <c r="A11" s="331">
        <v>1</v>
      </c>
      <c r="B11" s="332">
        <v>2</v>
      </c>
      <c r="C11" s="333">
        <v>3</v>
      </c>
      <c r="D11" s="333">
        <v>4</v>
      </c>
      <c r="E11" s="331">
        <v>5</v>
      </c>
      <c r="F11" s="332">
        <v>6</v>
      </c>
      <c r="G11" s="333">
        <v>7</v>
      </c>
      <c r="H11" s="332">
        <v>8</v>
      </c>
      <c r="I11" s="331">
        <v>9</v>
      </c>
      <c r="J11" s="332">
        <v>10</v>
      </c>
      <c r="K11" s="334">
        <v>11</v>
      </c>
      <c r="L11" s="335">
        <v>12</v>
      </c>
    </row>
    <row r="12" spans="1:12" ht="135">
      <c r="A12" s="337">
        <v>1</v>
      </c>
      <c r="B12" s="499">
        <v>42013</v>
      </c>
      <c r="C12" s="339" t="s">
        <v>909</v>
      </c>
      <c r="D12" s="498">
        <v>2870</v>
      </c>
      <c r="E12" s="340" t="s">
        <v>910</v>
      </c>
      <c r="F12" s="426" t="s">
        <v>671</v>
      </c>
      <c r="G12" s="426"/>
      <c r="H12" s="426"/>
      <c r="I12" s="426" t="s">
        <v>911</v>
      </c>
      <c r="J12" s="343"/>
      <c r="K12" s="344"/>
      <c r="L12" s="345"/>
    </row>
    <row r="13" spans="1:12" ht="27">
      <c r="A13" s="346">
        <v>2</v>
      </c>
      <c r="B13" s="499" t="s">
        <v>912</v>
      </c>
      <c r="C13" s="339" t="s">
        <v>220</v>
      </c>
      <c r="D13" s="497">
        <v>20</v>
      </c>
      <c r="E13" s="340" t="s">
        <v>913</v>
      </c>
      <c r="F13" s="426" t="s">
        <v>914</v>
      </c>
      <c r="G13" s="426" t="s">
        <v>915</v>
      </c>
      <c r="H13" s="426" t="s">
        <v>916</v>
      </c>
      <c r="I13" s="342"/>
      <c r="J13" s="350"/>
      <c r="K13" s="351"/>
      <c r="L13" s="352"/>
    </row>
    <row r="14" spans="1:12" ht="108">
      <c r="A14" s="346">
        <v>3</v>
      </c>
      <c r="B14" s="499" t="s">
        <v>912</v>
      </c>
      <c r="C14" s="339" t="s">
        <v>909</v>
      </c>
      <c r="D14" s="500">
        <v>1600</v>
      </c>
      <c r="E14" s="348" t="s">
        <v>917</v>
      </c>
      <c r="F14" s="341" t="s">
        <v>906</v>
      </c>
      <c r="G14" s="341"/>
      <c r="H14" s="341"/>
      <c r="I14" s="426" t="s">
        <v>918</v>
      </c>
      <c r="J14" s="350"/>
      <c r="K14" s="351"/>
      <c r="L14" s="352"/>
    </row>
    <row r="15" spans="1:12">
      <c r="A15" s="346">
        <v>4</v>
      </c>
      <c r="B15" s="338"/>
      <c r="C15" s="339"/>
      <c r="D15" s="347"/>
      <c r="E15" s="348"/>
      <c r="F15" s="341"/>
      <c r="G15" s="341"/>
      <c r="H15" s="341"/>
      <c r="I15" s="487"/>
      <c r="J15" s="350"/>
      <c r="K15" s="351"/>
      <c r="L15" s="352"/>
    </row>
    <row r="16" spans="1:12">
      <c r="A16" s="346">
        <v>5</v>
      </c>
      <c r="B16" s="338"/>
      <c r="C16" s="339"/>
      <c r="D16" s="347"/>
      <c r="E16" s="348"/>
      <c r="F16" s="341"/>
      <c r="G16" s="341"/>
      <c r="H16" s="341"/>
      <c r="I16" s="349"/>
      <c r="J16" s="350"/>
      <c r="K16" s="351"/>
      <c r="L16" s="352"/>
    </row>
    <row r="17" spans="1:12">
      <c r="A17" s="346">
        <v>6</v>
      </c>
      <c r="B17" s="338"/>
      <c r="C17" s="339"/>
      <c r="D17" s="347"/>
      <c r="E17" s="348"/>
      <c r="F17" s="341"/>
      <c r="G17" s="341"/>
      <c r="H17" s="341"/>
      <c r="I17" s="349"/>
      <c r="J17" s="350"/>
      <c r="K17" s="351"/>
      <c r="L17" s="352"/>
    </row>
    <row r="18" spans="1:12">
      <c r="A18" s="346">
        <v>7</v>
      </c>
      <c r="B18" s="338"/>
      <c r="C18" s="339"/>
      <c r="D18" s="347"/>
      <c r="E18" s="348"/>
      <c r="F18" s="341"/>
      <c r="G18" s="341"/>
      <c r="H18" s="341"/>
      <c r="I18" s="349"/>
      <c r="J18" s="350"/>
      <c r="K18" s="351"/>
      <c r="L18" s="352"/>
    </row>
    <row r="19" spans="1:12">
      <c r="A19" s="346">
        <v>8</v>
      </c>
      <c r="B19" s="338"/>
      <c r="C19" s="339"/>
      <c r="D19" s="347"/>
      <c r="E19" s="348"/>
      <c r="F19" s="341"/>
      <c r="G19" s="341"/>
      <c r="H19" s="341"/>
      <c r="I19" s="349"/>
      <c r="J19" s="350"/>
      <c r="K19" s="351"/>
      <c r="L19" s="352"/>
    </row>
    <row r="20" spans="1:12">
      <c r="A20" s="346">
        <v>9</v>
      </c>
      <c r="B20" s="338"/>
      <c r="C20" s="339"/>
      <c r="D20" s="347"/>
      <c r="E20" s="348"/>
      <c r="F20" s="341"/>
      <c r="G20" s="341"/>
      <c r="H20" s="341"/>
      <c r="I20" s="349"/>
      <c r="J20" s="350"/>
      <c r="K20" s="351"/>
      <c r="L20" s="352"/>
    </row>
    <row r="21" spans="1:12">
      <c r="A21" s="346">
        <v>10</v>
      </c>
      <c r="B21" s="338"/>
      <c r="C21" s="339"/>
      <c r="D21" s="347"/>
      <c r="E21" s="348"/>
      <c r="F21" s="341"/>
      <c r="G21" s="341"/>
      <c r="H21" s="341"/>
      <c r="I21" s="349"/>
      <c r="J21" s="350"/>
      <c r="K21" s="351"/>
      <c r="L21" s="352"/>
    </row>
    <row r="22" spans="1:12">
      <c r="A22" s="346">
        <v>11</v>
      </c>
      <c r="B22" s="338"/>
      <c r="C22" s="339"/>
      <c r="D22" s="347"/>
      <c r="E22" s="348"/>
      <c r="F22" s="341"/>
      <c r="G22" s="341"/>
      <c r="H22" s="341"/>
      <c r="I22" s="349"/>
      <c r="J22" s="350"/>
      <c r="K22" s="351"/>
      <c r="L22" s="352"/>
    </row>
    <row r="23" spans="1:12">
      <c r="A23" s="346">
        <v>12</v>
      </c>
      <c r="B23" s="338"/>
      <c r="C23" s="339"/>
      <c r="D23" s="347"/>
      <c r="E23" s="348"/>
      <c r="F23" s="341"/>
      <c r="G23" s="341"/>
      <c r="H23" s="341"/>
      <c r="I23" s="349"/>
      <c r="J23" s="350"/>
      <c r="K23" s="351"/>
      <c r="L23" s="352"/>
    </row>
    <row r="24" spans="1:12">
      <c r="A24" s="346">
        <v>13</v>
      </c>
      <c r="B24" s="338"/>
      <c r="C24" s="339"/>
      <c r="D24" s="347"/>
      <c r="E24" s="348"/>
      <c r="F24" s="341"/>
      <c r="G24" s="341"/>
      <c r="H24" s="341"/>
      <c r="I24" s="349"/>
      <c r="J24" s="350"/>
      <c r="K24" s="351"/>
      <c r="L24" s="352"/>
    </row>
    <row r="25" spans="1:12">
      <c r="A25" s="346">
        <v>14</v>
      </c>
      <c r="B25" s="338"/>
      <c r="C25" s="339"/>
      <c r="D25" s="347"/>
      <c r="E25" s="348"/>
      <c r="F25" s="341"/>
      <c r="G25" s="341"/>
      <c r="H25" s="341"/>
      <c r="I25" s="349"/>
      <c r="J25" s="350"/>
      <c r="K25" s="351"/>
      <c r="L25" s="352"/>
    </row>
    <row r="26" spans="1:12">
      <c r="A26" s="346">
        <v>15</v>
      </c>
      <c r="B26" s="338"/>
      <c r="C26" s="339"/>
      <c r="D26" s="347"/>
      <c r="E26" s="348"/>
      <c r="F26" s="341"/>
      <c r="G26" s="341"/>
      <c r="H26" s="341"/>
      <c r="I26" s="349"/>
      <c r="J26" s="350"/>
      <c r="K26" s="351"/>
      <c r="L26" s="352"/>
    </row>
    <row r="27" spans="1:12">
      <c r="A27" s="346">
        <v>16</v>
      </c>
      <c r="B27" s="338"/>
      <c r="C27" s="339"/>
      <c r="D27" s="347"/>
      <c r="E27" s="348"/>
      <c r="F27" s="341"/>
      <c r="G27" s="341"/>
      <c r="H27" s="341"/>
      <c r="I27" s="349"/>
      <c r="J27" s="350"/>
      <c r="K27" s="351"/>
      <c r="L27" s="352"/>
    </row>
    <row r="28" spans="1:12">
      <c r="A28" s="346">
        <v>17</v>
      </c>
      <c r="B28" s="338"/>
      <c r="C28" s="339"/>
      <c r="D28" s="347"/>
      <c r="E28" s="348"/>
      <c r="F28" s="341"/>
      <c r="G28" s="341"/>
      <c r="H28" s="341"/>
      <c r="I28" s="349"/>
      <c r="J28" s="350"/>
      <c r="K28" s="351"/>
      <c r="L28" s="352"/>
    </row>
    <row r="29" spans="1:12">
      <c r="A29" s="346">
        <v>18</v>
      </c>
      <c r="B29" s="338"/>
      <c r="C29" s="339"/>
      <c r="D29" s="347"/>
      <c r="E29" s="348"/>
      <c r="F29" s="341"/>
      <c r="G29" s="341"/>
      <c r="H29" s="341"/>
      <c r="I29" s="349"/>
      <c r="J29" s="350"/>
      <c r="K29" s="351"/>
      <c r="L29" s="352"/>
    </row>
    <row r="30" spans="1:12">
      <c r="A30" s="346">
        <v>19</v>
      </c>
      <c r="B30" s="338"/>
      <c r="C30" s="339"/>
      <c r="D30" s="347"/>
      <c r="E30" s="348"/>
      <c r="F30" s="341"/>
      <c r="G30" s="341"/>
      <c r="H30" s="341"/>
      <c r="I30" s="349"/>
      <c r="J30" s="350"/>
      <c r="K30" s="351"/>
      <c r="L30" s="352"/>
    </row>
    <row r="31" spans="1:12" ht="15.75" thickBot="1">
      <c r="A31" s="353" t="s">
        <v>266</v>
      </c>
      <c r="B31" s="354"/>
      <c r="C31" s="355"/>
      <c r="D31" s="356"/>
      <c r="E31" s="357"/>
      <c r="F31" s="358"/>
      <c r="G31" s="358"/>
      <c r="H31" s="358"/>
      <c r="I31" s="359"/>
      <c r="J31" s="360"/>
      <c r="K31" s="361"/>
      <c r="L31" s="362"/>
    </row>
    <row r="32" spans="1:12">
      <c r="A32" s="288"/>
      <c r="B32" s="287"/>
      <c r="C32" s="288"/>
      <c r="D32" s="287"/>
      <c r="E32" s="288"/>
      <c r="F32" s="287"/>
      <c r="G32" s="288"/>
      <c r="H32" s="287"/>
      <c r="I32" s="288"/>
      <c r="J32" s="287"/>
      <c r="K32" s="288"/>
      <c r="L32" s="287"/>
    </row>
    <row r="33" spans="1:12">
      <c r="A33" s="288"/>
      <c r="B33" s="290"/>
      <c r="C33" s="288"/>
      <c r="D33" s="290"/>
      <c r="E33" s="288"/>
      <c r="F33" s="290"/>
      <c r="G33" s="288"/>
      <c r="H33" s="290"/>
      <c r="I33" s="288"/>
      <c r="J33" s="290"/>
      <c r="K33" s="288"/>
      <c r="L33" s="290"/>
    </row>
    <row r="34" spans="1:12" s="299" customFormat="1">
      <c r="A34" s="509" t="s">
        <v>404</v>
      </c>
      <c r="B34" s="509"/>
      <c r="C34" s="509"/>
      <c r="D34" s="509"/>
      <c r="E34" s="509"/>
      <c r="F34" s="509"/>
      <c r="G34" s="509"/>
      <c r="H34" s="509"/>
      <c r="I34" s="509"/>
      <c r="J34" s="509"/>
      <c r="K34" s="509"/>
      <c r="L34" s="509"/>
    </row>
    <row r="35" spans="1:12" s="363" customFormat="1" ht="12.75">
      <c r="A35" s="509" t="s">
        <v>467</v>
      </c>
      <c r="B35" s="509"/>
      <c r="C35" s="509"/>
      <c r="D35" s="509"/>
      <c r="E35" s="509"/>
      <c r="F35" s="509"/>
      <c r="G35" s="509"/>
      <c r="H35" s="509"/>
      <c r="I35" s="509"/>
      <c r="J35" s="509"/>
      <c r="K35" s="509"/>
      <c r="L35" s="509"/>
    </row>
    <row r="36" spans="1:12" s="363" customFormat="1" ht="12.75">
      <c r="A36" s="509"/>
      <c r="B36" s="509"/>
      <c r="C36" s="509"/>
      <c r="D36" s="509"/>
      <c r="E36" s="509"/>
      <c r="F36" s="509"/>
      <c r="G36" s="509"/>
      <c r="H36" s="509"/>
      <c r="I36" s="509"/>
      <c r="J36" s="509"/>
      <c r="K36" s="509"/>
      <c r="L36" s="509"/>
    </row>
    <row r="37" spans="1:12" s="299" customFormat="1">
      <c r="A37" s="509" t="s">
        <v>468</v>
      </c>
      <c r="B37" s="509"/>
      <c r="C37" s="509"/>
      <c r="D37" s="509"/>
      <c r="E37" s="509"/>
      <c r="F37" s="509"/>
      <c r="G37" s="509"/>
      <c r="H37" s="509"/>
      <c r="I37" s="509"/>
      <c r="J37" s="509"/>
      <c r="K37" s="509"/>
      <c r="L37" s="509"/>
    </row>
    <row r="38" spans="1:12" s="299" customFormat="1">
      <c r="A38" s="509"/>
      <c r="B38" s="509"/>
      <c r="C38" s="509"/>
      <c r="D38" s="509"/>
      <c r="E38" s="509"/>
      <c r="F38" s="509"/>
      <c r="G38" s="509"/>
      <c r="H38" s="509"/>
      <c r="I38" s="509"/>
      <c r="J38" s="509"/>
      <c r="K38" s="509"/>
      <c r="L38" s="509"/>
    </row>
    <row r="39" spans="1:12" s="299" customFormat="1">
      <c r="A39" s="509" t="s">
        <v>469</v>
      </c>
      <c r="B39" s="509"/>
      <c r="C39" s="509"/>
      <c r="D39" s="509"/>
      <c r="E39" s="509"/>
      <c r="F39" s="509"/>
      <c r="G39" s="509"/>
      <c r="H39" s="509"/>
      <c r="I39" s="509"/>
      <c r="J39" s="509"/>
      <c r="K39" s="509"/>
      <c r="L39" s="509"/>
    </row>
    <row r="40" spans="1:12" s="299" customFormat="1">
      <c r="A40" s="288"/>
      <c r="B40" s="287"/>
      <c r="C40" s="288"/>
      <c r="D40" s="287"/>
      <c r="E40" s="288"/>
      <c r="F40" s="287"/>
      <c r="G40" s="288"/>
      <c r="H40" s="287"/>
      <c r="I40" s="288"/>
      <c r="J40" s="287"/>
      <c r="K40" s="288"/>
      <c r="L40" s="287"/>
    </row>
    <row r="41" spans="1:12" s="299" customFormat="1">
      <c r="A41" s="288"/>
      <c r="B41" s="290"/>
      <c r="C41" s="288"/>
      <c r="D41" s="290"/>
      <c r="E41" s="288"/>
      <c r="F41" s="290"/>
      <c r="G41" s="288"/>
      <c r="H41" s="290"/>
      <c r="I41" s="288"/>
      <c r="J41" s="290"/>
      <c r="K41" s="288"/>
      <c r="L41" s="290"/>
    </row>
    <row r="42" spans="1:12" s="299" customFormat="1">
      <c r="A42" s="288"/>
      <c r="B42" s="287"/>
      <c r="C42" s="288"/>
      <c r="D42" s="287"/>
      <c r="E42" s="288"/>
      <c r="F42" s="287"/>
      <c r="G42" s="288"/>
      <c r="H42" s="287"/>
      <c r="I42" s="288"/>
      <c r="J42" s="287"/>
      <c r="K42" s="288"/>
      <c r="L42" s="287"/>
    </row>
    <row r="43" spans="1:12">
      <c r="A43" s="288"/>
      <c r="B43" s="290"/>
      <c r="C43" s="288"/>
      <c r="D43" s="290"/>
      <c r="E43" s="288"/>
      <c r="F43" s="290"/>
      <c r="G43" s="288"/>
      <c r="H43" s="290"/>
      <c r="I43" s="288"/>
      <c r="J43" s="290"/>
      <c r="K43" s="288"/>
      <c r="L43" s="290"/>
    </row>
    <row r="44" spans="1:12" s="364" customFormat="1">
      <c r="A44" s="510" t="s">
        <v>96</v>
      </c>
      <c r="B44" s="510"/>
      <c r="C44" s="287"/>
      <c r="D44" s="288"/>
      <c r="E44" s="287"/>
      <c r="F44" s="287"/>
      <c r="G44" s="288"/>
      <c r="H44" s="287"/>
      <c r="I44" s="287"/>
      <c r="J44" s="288"/>
      <c r="K44" s="287"/>
      <c r="L44" s="288"/>
    </row>
    <row r="45" spans="1:12" s="364" customFormat="1">
      <c r="A45" s="287"/>
      <c r="B45" s="288"/>
      <c r="C45" s="365"/>
      <c r="D45" s="366"/>
      <c r="E45" s="365"/>
      <c r="F45" s="287"/>
      <c r="G45" s="288"/>
      <c r="H45" s="367"/>
      <c r="I45" s="287"/>
      <c r="J45" s="288"/>
      <c r="K45" s="287"/>
      <c r="L45" s="288"/>
    </row>
    <row r="46" spans="1:12" s="364" customFormat="1" ht="15" customHeight="1">
      <c r="A46" s="287"/>
      <c r="B46" s="288"/>
      <c r="C46" s="503" t="s">
        <v>257</v>
      </c>
      <c r="D46" s="503"/>
      <c r="E46" s="503"/>
      <c r="F46" s="287"/>
      <c r="G46" s="288"/>
      <c r="H46" s="504" t="s">
        <v>470</v>
      </c>
      <c r="I46" s="368"/>
      <c r="J46" s="288"/>
      <c r="K46" s="287"/>
      <c r="L46" s="288"/>
    </row>
    <row r="47" spans="1:12" s="364" customFormat="1">
      <c r="A47" s="287"/>
      <c r="B47" s="288"/>
      <c r="C47" s="287"/>
      <c r="D47" s="288"/>
      <c r="E47" s="287"/>
      <c r="F47" s="287"/>
      <c r="G47" s="288"/>
      <c r="H47" s="505"/>
      <c r="I47" s="368"/>
      <c r="J47" s="288"/>
      <c r="K47" s="287"/>
      <c r="L47" s="288"/>
    </row>
    <row r="48" spans="1:12" s="369" customFormat="1">
      <c r="A48" s="287"/>
      <c r="B48" s="288"/>
      <c r="C48" s="503" t="s">
        <v>128</v>
      </c>
      <c r="D48" s="503"/>
      <c r="E48" s="503"/>
      <c r="F48" s="287"/>
      <c r="G48" s="288"/>
      <c r="H48" s="287"/>
      <c r="I48" s="287"/>
      <c r="J48" s="288"/>
      <c r="K48" s="287"/>
      <c r="L48" s="288"/>
    </row>
    <row r="49" spans="5:5" s="369" customFormat="1">
      <c r="E49" s="289"/>
    </row>
    <row r="50" spans="5:5" s="369" customFormat="1">
      <c r="E50" s="289"/>
    </row>
    <row r="51" spans="5:5" s="369" customFormat="1">
      <c r="E51" s="289"/>
    </row>
    <row r="52" spans="5:5" s="369" customFormat="1">
      <c r="E52" s="289"/>
    </row>
    <row r="53" spans="5:5" s="369" customFormat="1"/>
  </sheetData>
  <mergeCells count="9">
    <mergeCell ref="C46:E46"/>
    <mergeCell ref="H46:H47"/>
    <mergeCell ref="C48:E48"/>
    <mergeCell ref="I9:K9"/>
    <mergeCell ref="A34:L34"/>
    <mergeCell ref="A35:L36"/>
    <mergeCell ref="A37:L38"/>
    <mergeCell ref="A39:L39"/>
    <mergeCell ref="A44:B44"/>
  </mergeCells>
  <dataValidations count="3">
    <dataValidation allowBlank="1" showInputMessage="1" showErrorMessage="1" error="თვე/დღე/წელი" prompt="თვე/დღე/წელი" sqref="B12:B31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2:C31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L41"/>
  <sheetViews>
    <sheetView showGridLines="0" view="pageBreakPreview" zoomScale="70" zoomScaleSheetLayoutView="70" workbookViewId="0">
      <selection activeCell="C28" sqref="C28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3" width="0" style="2" hidden="1" customWidth="1"/>
    <col min="14" max="16384" width="9.140625" style="2"/>
  </cols>
  <sheetData>
    <row r="1" spans="1:12">
      <c r="A1" s="73" t="s">
        <v>291</v>
      </c>
      <c r="B1" s="75"/>
      <c r="C1" s="513" t="s">
        <v>98</v>
      </c>
      <c r="D1" s="513"/>
      <c r="E1" s="108"/>
    </row>
    <row r="2" spans="1:12">
      <c r="A2" s="75" t="s">
        <v>129</v>
      </c>
      <c r="B2" s="75"/>
      <c r="C2" s="511" t="s">
        <v>889</v>
      </c>
      <c r="D2" s="512"/>
      <c r="E2" s="108"/>
    </row>
    <row r="3" spans="1:12">
      <c r="A3" s="73"/>
      <c r="B3" s="75"/>
      <c r="C3" s="74"/>
      <c r="D3" s="74"/>
      <c r="E3" s="108"/>
    </row>
    <row r="4" spans="1:12">
      <c r="A4" s="76" t="s">
        <v>263</v>
      </c>
      <c r="B4" s="102"/>
      <c r="C4" s="103"/>
      <c r="D4" s="75"/>
      <c r="E4" s="108"/>
    </row>
    <row r="5" spans="1:12">
      <c r="A5" s="110" t="s">
        <v>850</v>
      </c>
      <c r="B5" s="12"/>
      <c r="C5" s="12"/>
      <c r="E5" s="108"/>
    </row>
    <row r="6" spans="1:12">
      <c r="A6" s="104"/>
      <c r="B6" s="104"/>
      <c r="C6" s="104"/>
      <c r="D6" s="105"/>
      <c r="E6" s="108"/>
    </row>
    <row r="7" spans="1:12">
      <c r="A7" s="75"/>
      <c r="B7" s="75"/>
      <c r="C7" s="75"/>
      <c r="D7" s="75"/>
      <c r="E7" s="108"/>
    </row>
    <row r="8" spans="1:12" s="6" customFormat="1" ht="39" customHeight="1">
      <c r="A8" s="106" t="s">
        <v>64</v>
      </c>
      <c r="B8" s="78" t="s">
        <v>238</v>
      </c>
      <c r="C8" s="78" t="s">
        <v>66</v>
      </c>
      <c r="D8" s="78" t="s">
        <v>67</v>
      </c>
      <c r="E8" s="108"/>
      <c r="H8" s="6" t="s">
        <v>878</v>
      </c>
      <c r="K8" s="6" t="s">
        <v>879</v>
      </c>
    </row>
    <row r="9" spans="1:12" s="7" customFormat="1" ht="16.5" customHeight="1">
      <c r="A9" s="238">
        <v>1</v>
      </c>
      <c r="B9" s="238" t="s">
        <v>65</v>
      </c>
      <c r="C9" s="430">
        <f>SUM(C10,C25)</f>
        <v>2890</v>
      </c>
      <c r="D9" s="84">
        <f>SUM(D10,D25)</f>
        <v>20</v>
      </c>
      <c r="E9" s="108"/>
      <c r="H9" s="84">
        <f>SUM(H10,H25)</f>
        <v>83484</v>
      </c>
      <c r="I9" s="84">
        <f>SUM(I10,I25)</f>
        <v>83484</v>
      </c>
      <c r="K9" s="84">
        <f>SUM(K10,K25)</f>
        <v>0</v>
      </c>
      <c r="L9" s="84">
        <f>SUM(L10,L25)</f>
        <v>0</v>
      </c>
    </row>
    <row r="10" spans="1:12" s="7" customFormat="1" ht="16.5" customHeight="1">
      <c r="A10" s="86">
        <v>1.1000000000000001</v>
      </c>
      <c r="B10" s="86" t="s">
        <v>69</v>
      </c>
      <c r="C10" s="84">
        <f>SUM(C11,C12,C15,C18,C24)</f>
        <v>20</v>
      </c>
      <c r="D10" s="84">
        <f>SUM(D11,D12,D15,D18,D23,D24)</f>
        <v>20</v>
      </c>
      <c r="E10" s="108"/>
      <c r="H10" s="84">
        <f>SUM(H11,H12,H15,H18,H24)</f>
        <v>83484</v>
      </c>
      <c r="I10" s="84">
        <f>SUM(I11,I12,I15,I18,I23,I24)</f>
        <v>83484</v>
      </c>
      <c r="K10" s="84">
        <f>SUM(K11,K12,K15,K18,K24)</f>
        <v>0</v>
      </c>
      <c r="L10" s="84">
        <f>SUM(L11,L12,L15,L18,L23,L24)</f>
        <v>0</v>
      </c>
    </row>
    <row r="11" spans="1:12" s="9" customFormat="1" ht="16.5" customHeight="1">
      <c r="A11" s="87" t="s">
        <v>30</v>
      </c>
      <c r="B11" s="87" t="s">
        <v>68</v>
      </c>
      <c r="C11" s="8">
        <v>20</v>
      </c>
      <c r="D11" s="8">
        <v>20</v>
      </c>
      <c r="E11" s="108"/>
      <c r="H11" s="8">
        <v>20</v>
      </c>
      <c r="I11" s="8">
        <v>20</v>
      </c>
      <c r="K11" s="8">
        <v>0</v>
      </c>
      <c r="L11" s="8">
        <v>0</v>
      </c>
    </row>
    <row r="12" spans="1:12" s="10" customFormat="1" ht="16.5" customHeight="1">
      <c r="A12" s="87" t="s">
        <v>31</v>
      </c>
      <c r="B12" s="87" t="s">
        <v>298</v>
      </c>
      <c r="C12" s="107">
        <f>SUM(C13:C14)</f>
        <v>0</v>
      </c>
      <c r="D12" s="107">
        <f>SUM(D13:D14)</f>
        <v>0</v>
      </c>
      <c r="E12" s="108"/>
      <c r="G12" s="67"/>
      <c r="H12" s="107">
        <f>SUM(H13:H14)</f>
        <v>0</v>
      </c>
      <c r="I12" s="107">
        <f>SUM(I13:I14)</f>
        <v>0</v>
      </c>
      <c r="K12" s="107">
        <f>SUM(K13:K14)</f>
        <v>0</v>
      </c>
      <c r="L12" s="107">
        <f>SUM(L13:L14)</f>
        <v>0</v>
      </c>
    </row>
    <row r="13" spans="1:12" s="3" customFormat="1" ht="16.5" customHeight="1">
      <c r="A13" s="96" t="s">
        <v>70</v>
      </c>
      <c r="B13" s="96" t="s">
        <v>301</v>
      </c>
      <c r="C13" s="8"/>
      <c r="D13" s="8"/>
      <c r="E13" s="108"/>
      <c r="H13" s="8"/>
      <c r="I13" s="8"/>
      <c r="K13" s="8"/>
      <c r="L13" s="8"/>
    </row>
    <row r="14" spans="1:12" s="3" customFormat="1" ht="16.5" customHeight="1">
      <c r="A14" s="96" t="s">
        <v>97</v>
      </c>
      <c r="B14" s="96" t="s">
        <v>86</v>
      </c>
      <c r="C14" s="8"/>
      <c r="D14" s="8"/>
      <c r="E14" s="108"/>
      <c r="H14" s="8"/>
      <c r="I14" s="8"/>
      <c r="K14" s="8"/>
      <c r="L14" s="8"/>
    </row>
    <row r="15" spans="1:12" s="3" customFormat="1" ht="16.5" customHeight="1">
      <c r="A15" s="87" t="s">
        <v>71</v>
      </c>
      <c r="B15" s="87" t="s">
        <v>72</v>
      </c>
      <c r="C15" s="107">
        <f>SUM(C16:C17)</f>
        <v>0</v>
      </c>
      <c r="D15" s="107">
        <f>SUM(D16:D17)</f>
        <v>0</v>
      </c>
      <c r="E15" s="108"/>
      <c r="H15" s="107">
        <f>SUM(H16:H17)</f>
        <v>83464</v>
      </c>
      <c r="I15" s="107">
        <f>SUM(I16:I17)</f>
        <v>83464</v>
      </c>
      <c r="K15" s="107">
        <f>SUM(K16:K17)</f>
        <v>0</v>
      </c>
      <c r="L15" s="107">
        <f>SUM(L16:L17)</f>
        <v>0</v>
      </c>
    </row>
    <row r="16" spans="1:12" s="3" customFormat="1" ht="16.5" customHeight="1">
      <c r="A16" s="96" t="s">
        <v>73</v>
      </c>
      <c r="B16" s="96" t="s">
        <v>75</v>
      </c>
      <c r="C16" s="8">
        <v>0</v>
      </c>
      <c r="D16" s="8">
        <v>0</v>
      </c>
      <c r="E16" s="108"/>
      <c r="H16" s="8">
        <v>63737</v>
      </c>
      <c r="I16" s="8">
        <v>63737</v>
      </c>
      <c r="K16" s="8">
        <v>0</v>
      </c>
      <c r="L16" s="8">
        <v>0</v>
      </c>
    </row>
    <row r="17" spans="1:12" s="3" customFormat="1" ht="30">
      <c r="A17" s="96" t="s">
        <v>74</v>
      </c>
      <c r="B17" s="96" t="s">
        <v>99</v>
      </c>
      <c r="C17" s="8">
        <v>0</v>
      </c>
      <c r="D17" s="8">
        <v>0</v>
      </c>
      <c r="E17" s="108"/>
      <c r="H17" s="8">
        <v>19727</v>
      </c>
      <c r="I17" s="8">
        <v>19727</v>
      </c>
      <c r="K17" s="8">
        <v>0</v>
      </c>
      <c r="L17" s="8">
        <v>0</v>
      </c>
    </row>
    <row r="18" spans="1:12" s="3" customFormat="1" ht="16.5" customHeight="1">
      <c r="A18" s="87" t="s">
        <v>76</v>
      </c>
      <c r="B18" s="87" t="s">
        <v>389</v>
      </c>
      <c r="C18" s="107">
        <f>SUM(C19:C22)</f>
        <v>0</v>
      </c>
      <c r="D18" s="107">
        <f>SUM(D19:D22)</f>
        <v>0</v>
      </c>
      <c r="E18" s="108"/>
      <c r="H18" s="107">
        <f>SUM(H19:H22)</f>
        <v>0</v>
      </c>
      <c r="I18" s="107">
        <f>SUM(I19:I22)</f>
        <v>0</v>
      </c>
      <c r="K18" s="107">
        <f>SUM(K19:K22)</f>
        <v>0</v>
      </c>
      <c r="L18" s="107">
        <f>SUM(L19:L22)</f>
        <v>0</v>
      </c>
    </row>
    <row r="19" spans="1:12" s="3" customFormat="1" ht="16.5" customHeight="1">
      <c r="A19" s="96" t="s">
        <v>77</v>
      </c>
      <c r="B19" s="96" t="s">
        <v>78</v>
      </c>
      <c r="C19" s="8"/>
      <c r="D19" s="8"/>
      <c r="E19" s="108"/>
      <c r="H19" s="8"/>
      <c r="I19" s="8"/>
      <c r="K19" s="8"/>
      <c r="L19" s="8"/>
    </row>
    <row r="20" spans="1:12" s="3" customFormat="1" ht="30">
      <c r="A20" s="96" t="s">
        <v>81</v>
      </c>
      <c r="B20" s="96" t="s">
        <v>79</v>
      </c>
      <c r="C20" s="8"/>
      <c r="D20" s="8"/>
      <c r="E20" s="108"/>
      <c r="H20" s="8"/>
      <c r="I20" s="8"/>
      <c r="K20" s="8"/>
      <c r="L20" s="8"/>
    </row>
    <row r="21" spans="1:12" s="3" customFormat="1" ht="16.5" customHeight="1">
      <c r="A21" s="96" t="s">
        <v>82</v>
      </c>
      <c r="B21" s="96" t="s">
        <v>80</v>
      </c>
      <c r="C21" s="8"/>
      <c r="D21" s="8"/>
      <c r="E21" s="108"/>
      <c r="H21" s="8"/>
      <c r="I21" s="8"/>
      <c r="K21" s="8"/>
      <c r="L21" s="8"/>
    </row>
    <row r="22" spans="1:12" s="3" customFormat="1" ht="16.5" customHeight="1">
      <c r="A22" s="96" t="s">
        <v>83</v>
      </c>
      <c r="B22" s="96" t="s">
        <v>413</v>
      </c>
      <c r="C22" s="8"/>
      <c r="D22" s="8"/>
      <c r="E22" s="108"/>
      <c r="H22" s="8"/>
      <c r="I22" s="8"/>
      <c r="K22" s="8"/>
      <c r="L22" s="8"/>
    </row>
    <row r="23" spans="1:12" s="3" customFormat="1" ht="16.5" customHeight="1">
      <c r="A23" s="87" t="s">
        <v>84</v>
      </c>
      <c r="B23" s="87" t="s">
        <v>414</v>
      </c>
      <c r="C23" s="265"/>
      <c r="D23" s="8"/>
      <c r="E23" s="108"/>
      <c r="H23" s="265"/>
      <c r="I23" s="8"/>
      <c r="K23" s="265"/>
      <c r="L23" s="8"/>
    </row>
    <row r="24" spans="1:12" s="3" customFormat="1">
      <c r="A24" s="87" t="s">
        <v>240</v>
      </c>
      <c r="B24" s="87" t="s">
        <v>420</v>
      </c>
      <c r="C24" s="8"/>
      <c r="D24" s="8"/>
      <c r="E24" s="108"/>
      <c r="H24" s="8"/>
      <c r="I24" s="8"/>
      <c r="K24" s="8"/>
      <c r="L24" s="8"/>
    </row>
    <row r="25" spans="1:12" ht="16.5" customHeight="1">
      <c r="A25" s="86">
        <v>1.2</v>
      </c>
      <c r="B25" s="86" t="s">
        <v>85</v>
      </c>
      <c r="C25" s="430">
        <f>SUM(C26,C30)</f>
        <v>2870</v>
      </c>
      <c r="D25" s="84">
        <f>SUM(D26,D30)</f>
        <v>0</v>
      </c>
      <c r="E25" s="108"/>
      <c r="H25" s="84">
        <f>SUM(H26,H30)</f>
        <v>0</v>
      </c>
      <c r="I25" s="84">
        <f>SUM(I26,I30)</f>
        <v>0</v>
      </c>
      <c r="K25" s="84">
        <f>SUM(K26,K30)</f>
        <v>0</v>
      </c>
      <c r="L25" s="84">
        <f>SUM(L26,L30)</f>
        <v>0</v>
      </c>
    </row>
    <row r="26" spans="1:12" ht="16.5" customHeight="1">
      <c r="A26" s="87" t="s">
        <v>32</v>
      </c>
      <c r="B26" s="87" t="s">
        <v>301</v>
      </c>
      <c r="C26" s="107">
        <f>SUM(C27:C29)</f>
        <v>2870</v>
      </c>
      <c r="D26" s="107">
        <f>SUM(D27:D29)</f>
        <v>0</v>
      </c>
      <c r="E26" s="108"/>
      <c r="H26" s="107">
        <f>SUM(H27:H29)</f>
        <v>0</v>
      </c>
      <c r="I26" s="107">
        <f>SUM(I27:I29)</f>
        <v>0</v>
      </c>
      <c r="K26" s="107">
        <f>SUM(K27:K29)</f>
        <v>0</v>
      </c>
      <c r="L26" s="107">
        <f>SUM(L27:L29)</f>
        <v>0</v>
      </c>
    </row>
    <row r="27" spans="1:12">
      <c r="A27" s="239" t="s">
        <v>87</v>
      </c>
      <c r="B27" s="239" t="s">
        <v>299</v>
      </c>
      <c r="C27" s="8">
        <v>2870</v>
      </c>
      <c r="D27" s="8"/>
      <c r="E27" s="108"/>
      <c r="H27" s="8"/>
      <c r="I27" s="8"/>
    </row>
    <row r="28" spans="1:12">
      <c r="A28" s="239" t="s">
        <v>88</v>
      </c>
      <c r="B28" s="239" t="s">
        <v>302</v>
      </c>
      <c r="C28" s="8"/>
      <c r="D28" s="8"/>
      <c r="E28" s="108"/>
      <c r="H28" s="8"/>
      <c r="I28" s="8"/>
    </row>
    <row r="29" spans="1:12">
      <c r="A29" s="239" t="s">
        <v>423</v>
      </c>
      <c r="B29" s="239" t="s">
        <v>300</v>
      </c>
      <c r="C29" s="8"/>
      <c r="D29" s="8"/>
      <c r="E29" s="108"/>
      <c r="H29" s="8"/>
      <c r="I29" s="8"/>
    </row>
    <row r="30" spans="1:12">
      <c r="A30" s="87" t="s">
        <v>33</v>
      </c>
      <c r="B30" s="249" t="s">
        <v>419</v>
      </c>
      <c r="C30" s="428">
        <v>0</v>
      </c>
      <c r="D30" s="8"/>
      <c r="E30" s="108"/>
    </row>
    <row r="31" spans="1:12">
      <c r="D31" s="26"/>
      <c r="E31" s="109"/>
      <c r="F31" s="26"/>
    </row>
    <row r="32" spans="1:12">
      <c r="A32" s="1"/>
      <c r="D32" s="26"/>
      <c r="E32" s="109"/>
      <c r="F32" s="26"/>
    </row>
    <row r="33" spans="1:9">
      <c r="D33" s="26"/>
      <c r="E33" s="109"/>
      <c r="F33" s="26"/>
    </row>
    <row r="34" spans="1:9">
      <c r="D34" s="26"/>
      <c r="E34" s="109"/>
      <c r="F34" s="26"/>
    </row>
    <row r="35" spans="1:9">
      <c r="A35" s="68" t="s">
        <v>96</v>
      </c>
      <c r="D35" s="26"/>
      <c r="E35" s="109"/>
      <c r="F35" s="26"/>
    </row>
    <row r="36" spans="1:9">
      <c r="D36" s="26"/>
      <c r="E36" s="110"/>
      <c r="F36" s="110"/>
      <c r="G36"/>
      <c r="H36"/>
      <c r="I36"/>
    </row>
    <row r="37" spans="1:9">
      <c r="D37" s="111"/>
      <c r="E37" s="110"/>
      <c r="F37" s="110"/>
      <c r="G37"/>
      <c r="H37"/>
      <c r="I37"/>
    </row>
    <row r="38" spans="1:9">
      <c r="A38"/>
      <c r="B38" s="68" t="s">
        <v>260</v>
      </c>
      <c r="D38" s="111"/>
      <c r="E38" s="110"/>
      <c r="F38" s="110"/>
      <c r="G38"/>
      <c r="H38"/>
      <c r="I38"/>
    </row>
    <row r="39" spans="1:9">
      <c r="A39"/>
      <c r="B39" s="2" t="s">
        <v>259</v>
      </c>
      <c r="D39" s="111"/>
      <c r="E39" s="110"/>
      <c r="F39" s="110"/>
      <c r="G39"/>
      <c r="H39"/>
      <c r="I39"/>
    </row>
    <row r="40" spans="1:9" customFormat="1" ht="12.75">
      <c r="B40" s="64" t="s">
        <v>128</v>
      </c>
      <c r="D40" s="110"/>
      <c r="E40" s="110"/>
      <c r="F40" s="110"/>
    </row>
    <row r="41" spans="1:9">
      <c r="D41" s="26"/>
      <c r="E41" s="109"/>
      <c r="F41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70" zoomScaleSheetLayoutView="70" workbookViewId="0">
      <selection activeCell="C17" sqref="C17"/>
    </sheetView>
  </sheetViews>
  <sheetFormatPr defaultRowHeight="15"/>
  <cols>
    <col min="1" max="1" width="14.28515625" style="21" bestFit="1" customWidth="1"/>
    <col min="2" max="2" width="80" style="245" customWidth="1"/>
    <col min="3" max="3" width="16.5703125" style="21" customWidth="1"/>
    <col min="4" max="4" width="14.28515625" style="21" customWidth="1"/>
    <col min="5" max="5" width="0.42578125" style="19" customWidth="1"/>
    <col min="6" max="7" width="9.140625" style="21"/>
    <col min="8" max="9" width="0" style="21" hidden="1" customWidth="1"/>
    <col min="10" max="16384" width="9.140625" style="21"/>
  </cols>
  <sheetData>
    <row r="1" spans="1:12" s="6" customFormat="1">
      <c r="A1" s="73" t="s">
        <v>261</v>
      </c>
      <c r="B1" s="240"/>
      <c r="C1" s="513" t="s">
        <v>98</v>
      </c>
      <c r="D1" s="513"/>
      <c r="E1" s="113"/>
    </row>
    <row r="2" spans="1:12" s="6" customFormat="1">
      <c r="A2" s="75" t="s">
        <v>129</v>
      </c>
      <c r="B2" s="240"/>
      <c r="C2" s="511" t="s">
        <v>889</v>
      </c>
      <c r="D2" s="512"/>
      <c r="E2" s="113"/>
      <c r="H2" s="514" t="s">
        <v>880</v>
      </c>
      <c r="I2" s="515"/>
    </row>
    <row r="3" spans="1:12" s="6" customFormat="1">
      <c r="A3" s="75"/>
      <c r="B3" s="240"/>
      <c r="C3" s="74"/>
      <c r="D3" s="74"/>
      <c r="E3" s="113"/>
      <c r="H3" s="484"/>
      <c r="I3" s="484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41"/>
      <c r="C4" s="75"/>
      <c r="D4" s="75"/>
      <c r="E4" s="108"/>
      <c r="H4" s="75"/>
      <c r="I4" s="75"/>
      <c r="L4" s="6"/>
    </row>
    <row r="5" spans="1:12" s="2" customFormat="1">
      <c r="A5" s="110" t="s">
        <v>850</v>
      </c>
      <c r="B5" s="242"/>
      <c r="C5" s="57"/>
      <c r="D5" s="57"/>
      <c r="E5" s="108"/>
      <c r="H5" s="57"/>
      <c r="I5" s="57"/>
    </row>
    <row r="6" spans="1:12" s="2" customFormat="1">
      <c r="A6" s="76"/>
      <c r="B6" s="241"/>
      <c r="C6" s="75"/>
      <c r="D6" s="75"/>
      <c r="E6" s="108"/>
      <c r="H6" s="75"/>
      <c r="I6" s="75"/>
    </row>
    <row r="7" spans="1:12" s="6" customFormat="1" ht="18">
      <c r="A7" s="99"/>
      <c r="B7" s="112"/>
      <c r="C7" s="77"/>
      <c r="D7" s="77"/>
      <c r="E7" s="113"/>
      <c r="H7" s="77"/>
      <c r="I7" s="77"/>
    </row>
    <row r="8" spans="1:12" s="6" customFormat="1" ht="60">
      <c r="A8" s="106" t="s">
        <v>64</v>
      </c>
      <c r="B8" s="78" t="s">
        <v>238</v>
      </c>
      <c r="C8" s="78" t="s">
        <v>66</v>
      </c>
      <c r="D8" s="78" t="s">
        <v>67</v>
      </c>
      <c r="E8" s="113"/>
      <c r="F8" s="20"/>
      <c r="H8" s="78" t="s">
        <v>66</v>
      </c>
      <c r="I8" s="78" t="s">
        <v>67</v>
      </c>
    </row>
    <row r="9" spans="1:12" s="7" customFormat="1">
      <c r="A9" s="238">
        <v>1</v>
      </c>
      <c r="B9" s="238" t="s">
        <v>65</v>
      </c>
      <c r="C9" s="84">
        <f>SUM(C10,C25)</f>
        <v>65464.5</v>
      </c>
      <c r="D9" s="84">
        <f>SUM(D10,D25)</f>
        <v>63737</v>
      </c>
      <c r="E9" s="113"/>
      <c r="H9" s="84">
        <f>SUM(H10,H25)</f>
        <v>64932</v>
      </c>
      <c r="I9" s="84">
        <f>SUM(I10,I25)</f>
        <v>64607</v>
      </c>
    </row>
    <row r="10" spans="1:12" s="7" customFormat="1">
      <c r="A10" s="86">
        <v>1.1000000000000001</v>
      </c>
      <c r="B10" s="86" t="s">
        <v>69</v>
      </c>
      <c r="C10" s="84">
        <f>SUM(C11,C12,C15,C18,C24)</f>
        <v>63864.5</v>
      </c>
      <c r="D10" s="84">
        <f>SUM(D11,D12,D15,D18,D23,D24)</f>
        <v>63737</v>
      </c>
      <c r="E10" s="113"/>
      <c r="H10" s="84">
        <f>SUM(H11,H12,H15,H18,H24)</f>
        <v>64607</v>
      </c>
      <c r="I10" s="84">
        <f>SUM(I11,I12,I15,I18,I23,I24)</f>
        <v>64607</v>
      </c>
    </row>
    <row r="11" spans="1:12" s="9" customFormat="1" ht="18">
      <c r="A11" s="87" t="s">
        <v>30</v>
      </c>
      <c r="B11" s="87" t="s">
        <v>68</v>
      </c>
      <c r="C11" s="8">
        <v>0</v>
      </c>
      <c r="D11" s="8">
        <v>0</v>
      </c>
      <c r="E11" s="113"/>
      <c r="H11" s="8">
        <v>20</v>
      </c>
      <c r="I11" s="8">
        <v>20</v>
      </c>
    </row>
    <row r="12" spans="1:12" s="10" customFormat="1">
      <c r="A12" s="87" t="s">
        <v>31</v>
      </c>
      <c r="B12" s="87" t="s">
        <v>298</v>
      </c>
      <c r="C12" s="107">
        <f>SUM(C13:C14)</f>
        <v>0</v>
      </c>
      <c r="D12" s="107">
        <f>SUM(D13:D14)</f>
        <v>0</v>
      </c>
      <c r="E12" s="113"/>
      <c r="H12" s="107">
        <f>SUM(H13:H14)</f>
        <v>0</v>
      </c>
      <c r="I12" s="107">
        <f>SUM(I13:I14)</f>
        <v>0</v>
      </c>
    </row>
    <row r="13" spans="1:12" s="3" customFormat="1">
      <c r="A13" s="96" t="s">
        <v>70</v>
      </c>
      <c r="B13" s="96" t="s">
        <v>301</v>
      </c>
      <c r="C13" s="8"/>
      <c r="D13" s="8"/>
      <c r="E13" s="113"/>
      <c r="H13" s="8"/>
      <c r="I13" s="8"/>
    </row>
    <row r="14" spans="1:12" s="3" customFormat="1">
      <c r="A14" s="96" t="s">
        <v>97</v>
      </c>
      <c r="B14" s="96" t="s">
        <v>86</v>
      </c>
      <c r="C14" s="8"/>
      <c r="D14" s="8"/>
      <c r="E14" s="113"/>
      <c r="H14" s="8"/>
      <c r="I14" s="8"/>
    </row>
    <row r="15" spans="1:12" s="3" customFormat="1">
      <c r="A15" s="87" t="s">
        <v>71</v>
      </c>
      <c r="B15" s="87" t="s">
        <v>72</v>
      </c>
      <c r="C15" s="107">
        <f>SUM(C16:C17)</f>
        <v>63864.5</v>
      </c>
      <c r="D15" s="107">
        <f>SUM(D16:D17)</f>
        <v>63737</v>
      </c>
      <c r="E15" s="113"/>
      <c r="H15" s="107">
        <f>SUM(H16:H17)</f>
        <v>64587</v>
      </c>
      <c r="I15" s="107">
        <f>SUM(I16:I17)</f>
        <v>64587</v>
      </c>
    </row>
    <row r="16" spans="1:12" s="3" customFormat="1">
      <c r="A16" s="96" t="s">
        <v>73</v>
      </c>
      <c r="B16" s="96" t="s">
        <v>75</v>
      </c>
      <c r="C16" s="8">
        <v>63864.5</v>
      </c>
      <c r="D16" s="8">
        <v>63737</v>
      </c>
      <c r="E16" s="113"/>
      <c r="H16" s="8">
        <f>63737+850</f>
        <v>64587</v>
      </c>
      <c r="I16" s="8">
        <f>63737+850</f>
        <v>64587</v>
      </c>
    </row>
    <row r="17" spans="1:9" s="3" customFormat="1" ht="30">
      <c r="A17" s="96" t="s">
        <v>74</v>
      </c>
      <c r="B17" s="96" t="s">
        <v>99</v>
      </c>
      <c r="C17" s="8"/>
      <c r="D17" s="8"/>
      <c r="E17" s="113"/>
      <c r="H17" s="8"/>
      <c r="I17" s="8"/>
    </row>
    <row r="18" spans="1:9" s="3" customFormat="1">
      <c r="A18" s="87" t="s">
        <v>76</v>
      </c>
      <c r="B18" s="87" t="s">
        <v>389</v>
      </c>
      <c r="C18" s="107">
        <f>SUM(C19:C22)</f>
        <v>0</v>
      </c>
      <c r="D18" s="107">
        <f>SUM(D19:D22)</f>
        <v>0</v>
      </c>
      <c r="E18" s="113"/>
      <c r="H18" s="107">
        <f>SUM(H19:H22)</f>
        <v>0</v>
      </c>
      <c r="I18" s="107">
        <f>SUM(I19:I22)</f>
        <v>0</v>
      </c>
    </row>
    <row r="19" spans="1:9" s="3" customFormat="1">
      <c r="A19" s="96" t="s">
        <v>77</v>
      </c>
      <c r="B19" s="96" t="s">
        <v>78</v>
      </c>
      <c r="C19" s="8"/>
      <c r="D19" s="8"/>
      <c r="E19" s="113"/>
      <c r="H19" s="8"/>
      <c r="I19" s="8"/>
    </row>
    <row r="20" spans="1:9" s="3" customFormat="1" ht="30">
      <c r="A20" s="96" t="s">
        <v>81</v>
      </c>
      <c r="B20" s="96" t="s">
        <v>79</v>
      </c>
      <c r="C20" s="8"/>
      <c r="D20" s="8"/>
      <c r="E20" s="113"/>
      <c r="H20" s="8"/>
      <c r="I20" s="8"/>
    </row>
    <row r="21" spans="1:9" s="3" customFormat="1">
      <c r="A21" s="96" t="s">
        <v>82</v>
      </c>
      <c r="B21" s="96" t="s">
        <v>80</v>
      </c>
      <c r="C21" s="8"/>
      <c r="D21" s="8"/>
      <c r="E21" s="113"/>
      <c r="H21" s="8"/>
      <c r="I21" s="8"/>
    </row>
    <row r="22" spans="1:9" s="3" customFormat="1">
      <c r="A22" s="96" t="s">
        <v>83</v>
      </c>
      <c r="B22" s="96" t="s">
        <v>413</v>
      </c>
      <c r="C22" s="8"/>
      <c r="D22" s="8"/>
      <c r="E22" s="113"/>
      <c r="H22" s="8"/>
      <c r="I22" s="8"/>
    </row>
    <row r="23" spans="1:9" s="3" customFormat="1">
      <c r="A23" s="87" t="s">
        <v>84</v>
      </c>
      <c r="B23" s="87" t="s">
        <v>414</v>
      </c>
      <c r="C23" s="265"/>
      <c r="D23" s="8"/>
      <c r="E23" s="113"/>
      <c r="H23" s="265"/>
      <c r="I23" s="8"/>
    </row>
    <row r="24" spans="1:9" s="3" customFormat="1">
      <c r="A24" s="87" t="s">
        <v>240</v>
      </c>
      <c r="B24" s="87" t="s">
        <v>420</v>
      </c>
      <c r="C24" s="8"/>
      <c r="D24" s="8"/>
      <c r="E24" s="113"/>
      <c r="H24" s="8"/>
      <c r="I24" s="8"/>
    </row>
    <row r="25" spans="1:9" s="3" customFormat="1">
      <c r="A25" s="86">
        <v>1.2</v>
      </c>
      <c r="B25" s="238" t="s">
        <v>85</v>
      </c>
      <c r="C25" s="84">
        <f>SUM(C26,C30)</f>
        <v>1600</v>
      </c>
      <c r="D25" s="84">
        <f>SUM(D26,D30)</f>
        <v>0</v>
      </c>
      <c r="E25" s="113"/>
      <c r="H25" s="84">
        <f>SUM(H26,H30)</f>
        <v>325</v>
      </c>
      <c r="I25" s="84">
        <f>SUM(I26,I30)</f>
        <v>0</v>
      </c>
    </row>
    <row r="26" spans="1:9">
      <c r="A26" s="87" t="s">
        <v>32</v>
      </c>
      <c r="B26" s="87" t="s">
        <v>301</v>
      </c>
      <c r="C26" s="107">
        <f>SUM(C27:C29)</f>
        <v>1600</v>
      </c>
      <c r="D26" s="107">
        <f>SUM(D27:D29)</f>
        <v>0</v>
      </c>
      <c r="E26" s="113"/>
      <c r="H26" s="107">
        <f>SUM(H27:H29)</f>
        <v>325</v>
      </c>
      <c r="I26" s="107">
        <f>SUM(I27:I29)</f>
        <v>0</v>
      </c>
    </row>
    <row r="27" spans="1:9">
      <c r="A27" s="239" t="s">
        <v>87</v>
      </c>
      <c r="B27" s="96" t="s">
        <v>299</v>
      </c>
      <c r="C27" s="8">
        <v>1600</v>
      </c>
      <c r="D27" s="8"/>
      <c r="E27" s="113"/>
      <c r="H27" s="8">
        <v>325</v>
      </c>
      <c r="I27" s="8"/>
    </row>
    <row r="28" spans="1:9">
      <c r="A28" s="239" t="s">
        <v>88</v>
      </c>
      <c r="B28" s="96" t="s">
        <v>302</v>
      </c>
      <c r="C28" s="8"/>
      <c r="D28" s="8"/>
      <c r="E28" s="113"/>
      <c r="H28" s="8"/>
      <c r="I28" s="8"/>
    </row>
    <row r="29" spans="1:9">
      <c r="A29" s="239" t="s">
        <v>423</v>
      </c>
      <c r="B29" s="96" t="s">
        <v>300</v>
      </c>
      <c r="C29" s="8"/>
      <c r="D29" s="8"/>
      <c r="E29" s="113"/>
      <c r="H29" s="8"/>
      <c r="I29" s="8"/>
    </row>
    <row r="30" spans="1:9">
      <c r="A30" s="87" t="s">
        <v>33</v>
      </c>
      <c r="B30" s="262" t="s">
        <v>421</v>
      </c>
      <c r="C30" s="8"/>
      <c r="D30" s="8"/>
      <c r="E30" s="113"/>
      <c r="H30" s="8"/>
      <c r="I30" s="8"/>
    </row>
    <row r="31" spans="1:9" s="22" customFormat="1" ht="12.75">
      <c r="B31" s="243"/>
    </row>
    <row r="32" spans="1:9" s="2" customFormat="1">
      <c r="A32" s="1"/>
      <c r="B32" s="244"/>
      <c r="E32" s="5"/>
    </row>
    <row r="33" spans="1:9" s="2" customFormat="1">
      <c r="B33" s="244"/>
      <c r="E33" s="5"/>
    </row>
    <row r="34" spans="1:9">
      <c r="A34" s="1"/>
    </row>
    <row r="35" spans="1:9">
      <c r="A35" s="2"/>
    </row>
    <row r="36" spans="1:9" s="2" customFormat="1">
      <c r="A36" s="68" t="s">
        <v>96</v>
      </c>
      <c r="B36" s="244"/>
      <c r="E36" s="5"/>
    </row>
    <row r="37" spans="1:9" s="2" customFormat="1">
      <c r="B37" s="244"/>
      <c r="E37"/>
      <c r="F37"/>
      <c r="G37"/>
      <c r="H37"/>
      <c r="I37"/>
    </row>
    <row r="38" spans="1:9" s="2" customFormat="1">
      <c r="B38" s="244"/>
      <c r="D38" s="12"/>
      <c r="E38"/>
      <c r="F38"/>
      <c r="G38"/>
      <c r="H38"/>
      <c r="I38"/>
    </row>
    <row r="39" spans="1:9" s="2" customFormat="1">
      <c r="A39"/>
      <c r="B39" s="246" t="s">
        <v>417</v>
      </c>
      <c r="D39" s="12"/>
      <c r="E39"/>
      <c r="F39"/>
      <c r="G39"/>
      <c r="H39"/>
      <c r="I39"/>
    </row>
    <row r="40" spans="1:9" s="2" customFormat="1">
      <c r="A40"/>
      <c r="B40" s="244" t="s">
        <v>259</v>
      </c>
      <c r="D40" s="12"/>
      <c r="E40"/>
      <c r="F40"/>
      <c r="G40"/>
      <c r="H40"/>
      <c r="I40"/>
    </row>
    <row r="41" spans="1:9" customFormat="1" ht="12.75">
      <c r="B41" s="247" t="s">
        <v>128</v>
      </c>
    </row>
    <row r="42" spans="1:9" customFormat="1" ht="12.75">
      <c r="B42" s="248"/>
    </row>
  </sheetData>
  <mergeCells count="3">
    <mergeCell ref="C1:D1"/>
    <mergeCell ref="C2:D2"/>
    <mergeCell ref="H2:I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88"/>
  <sheetViews>
    <sheetView showGridLines="0" view="pageBreakPreview" topLeftCell="A3" zoomScale="70" zoomScaleNormal="100" zoomScaleSheetLayoutView="70" workbookViewId="0">
      <selection activeCell="D45" sqref="D45"/>
    </sheetView>
  </sheetViews>
  <sheetFormatPr defaultRowHeight="15"/>
  <cols>
    <col min="1" max="1" width="14.28515625" style="21" bestFit="1" customWidth="1"/>
    <col min="2" max="2" width="76.7109375" style="21" customWidth="1"/>
    <col min="3" max="3" width="15.140625" style="21" customWidth="1"/>
    <col min="4" max="4" width="13.5703125" style="21" customWidth="1"/>
    <col min="5" max="5" width="0.7109375" style="21" customWidth="1"/>
    <col min="6" max="6" width="9.140625" style="21"/>
    <col min="7" max="20" width="0" style="21" hidden="1" customWidth="1"/>
    <col min="21" max="16384" width="9.140625" style="21"/>
  </cols>
  <sheetData>
    <row r="1" spans="1:20" s="6" customFormat="1">
      <c r="A1" s="443" t="s">
        <v>862</v>
      </c>
      <c r="B1" s="432"/>
      <c r="C1" s="513" t="s">
        <v>98</v>
      </c>
      <c r="D1" s="513"/>
      <c r="E1" s="90"/>
    </row>
    <row r="2" spans="1:20" s="6" customFormat="1">
      <c r="A2" s="443" t="s">
        <v>863</v>
      </c>
      <c r="B2" s="432"/>
      <c r="C2" s="511" t="s">
        <v>889</v>
      </c>
      <c r="D2" s="512"/>
      <c r="E2" s="90"/>
      <c r="P2" s="511"/>
      <c r="Q2" s="512"/>
    </row>
    <row r="3" spans="1:20" s="6" customFormat="1">
      <c r="A3" s="443" t="s">
        <v>864</v>
      </c>
      <c r="B3" s="432"/>
      <c r="C3" s="433"/>
      <c r="D3" s="433"/>
      <c r="E3" s="90"/>
      <c r="P3" s="484"/>
      <c r="Q3" s="484"/>
    </row>
    <row r="4" spans="1:20" s="6" customFormat="1">
      <c r="A4" s="114" t="s">
        <v>129</v>
      </c>
      <c r="B4" s="432"/>
      <c r="C4" s="433"/>
      <c r="D4" s="433"/>
      <c r="E4" s="90"/>
      <c r="P4" s="484"/>
      <c r="Q4" s="484"/>
    </row>
    <row r="5" spans="1:20" s="6" customFormat="1">
      <c r="A5" s="114"/>
      <c r="B5" s="432"/>
      <c r="C5" s="433"/>
      <c r="D5" s="433"/>
      <c r="E5" s="90"/>
      <c r="P5" s="484"/>
      <c r="Q5" s="484"/>
    </row>
    <row r="6" spans="1:20">
      <c r="A6" s="444" t="str">
        <f>'[1]ფორმა N2'!A4</f>
        <v>ანგარიშვალდებული პირის დასახელება:</v>
      </c>
      <c r="B6" s="444"/>
      <c r="C6" s="114"/>
      <c r="D6" s="114"/>
      <c r="E6" s="445"/>
      <c r="P6" s="114"/>
      <c r="Q6" s="114"/>
    </row>
    <row r="7" spans="1:20">
      <c r="A7" s="110" t="s">
        <v>850</v>
      </c>
      <c r="B7" s="446"/>
      <c r="C7" s="447"/>
      <c r="D7" s="447"/>
      <c r="E7" s="445"/>
      <c r="P7" s="447"/>
      <c r="Q7" s="447"/>
    </row>
    <row r="8" spans="1:20">
      <c r="A8" s="444"/>
      <c r="B8" s="444"/>
      <c r="C8" s="114"/>
      <c r="D8" s="114"/>
      <c r="E8" s="445"/>
      <c r="P8" s="114"/>
      <c r="Q8" s="114"/>
    </row>
    <row r="9" spans="1:20" s="6" customFormat="1">
      <c r="A9" s="432"/>
      <c r="B9" s="432"/>
      <c r="C9" s="77"/>
      <c r="D9" s="77"/>
      <c r="E9" s="90"/>
      <c r="P9" s="77"/>
      <c r="Q9" s="77"/>
    </row>
    <row r="10" spans="1:20" s="6" customFormat="1" ht="30">
      <c r="A10" s="88" t="s">
        <v>64</v>
      </c>
      <c r="B10" s="89" t="s">
        <v>11</v>
      </c>
      <c r="C10" s="78" t="s">
        <v>10</v>
      </c>
      <c r="D10" s="78" t="s">
        <v>9</v>
      </c>
      <c r="E10" s="90"/>
      <c r="G10" s="6" t="e">
        <f>J:J+M:M+P:P+S:S</f>
        <v>#VALUE!</v>
      </c>
      <c r="H10" s="6">
        <f>K:K+N:N+Q:Q+T:T</f>
        <v>0</v>
      </c>
      <c r="J10" s="6" t="s">
        <v>878</v>
      </c>
      <c r="M10" s="6" t="s">
        <v>877</v>
      </c>
      <c r="P10" s="511" t="s">
        <v>880</v>
      </c>
      <c r="Q10" s="512"/>
      <c r="S10" s="6" t="s">
        <v>888</v>
      </c>
    </row>
    <row r="11" spans="1:20" s="7" customFormat="1">
      <c r="A11" s="238">
        <v>1</v>
      </c>
      <c r="B11" s="238" t="s">
        <v>57</v>
      </c>
      <c r="C11" s="474">
        <f>SUM(C12,C15,C54,C57,C58,C59,C77)</f>
        <v>86399.22</v>
      </c>
      <c r="D11" s="474">
        <f>SUM(D12,D15,D54,D57,D58,D59,D65,D73,D74)</f>
        <v>79574.44</v>
      </c>
      <c r="E11" s="448"/>
      <c r="G11" s="6">
        <f t="shared" ref="G11:G74" si="0">J:J+M:M+P:P+S:S</f>
        <v>165432.41</v>
      </c>
      <c r="H11" s="6">
        <f t="shared" ref="H11:H74" si="1">K:K+N:N+Q:Q+T:T</f>
        <v>194267</v>
      </c>
      <c r="J11" s="81">
        <f>SUM(J12,J15,J55,J58,J59,J60,J77)</f>
        <v>20490</v>
      </c>
      <c r="K11" s="81">
        <f>SUM(K12,K15,K55,K58,K59,K60,K66,K73,K74)</f>
        <v>38001.58</v>
      </c>
      <c r="M11" s="474">
        <f>SUM(M12,M15,M54,M57,M58,M59,M77)</f>
        <v>65461.32</v>
      </c>
      <c r="N11" s="474">
        <f>SUM(N12,N15,N54,N57,N58,N59,N65,N73,N74)</f>
        <v>76816.92</v>
      </c>
      <c r="P11" s="474">
        <f>SUM(P12,P15,P54,P57,P58,P59,P77)</f>
        <v>71658.720000000001</v>
      </c>
      <c r="Q11" s="474">
        <f>SUM(Q12,Q15,Q54,Q57,Q58,Q59,Q65,Q73,Q74)</f>
        <v>60489.86</v>
      </c>
      <c r="S11" s="474">
        <f>SUM(S12,S15,S54,S57,S58,S59,S77)</f>
        <v>7822.37</v>
      </c>
      <c r="T11" s="474">
        <f>SUM(T12,T15,T54,T57,T58,T59,T65,T73,T74)</f>
        <v>18958.64</v>
      </c>
    </row>
    <row r="12" spans="1:20" s="9" customFormat="1" ht="18">
      <c r="A12" s="86">
        <v>1.1000000000000001</v>
      </c>
      <c r="B12" s="86" t="s">
        <v>58</v>
      </c>
      <c r="C12" s="475">
        <f>SUM(C13:C14)</f>
        <v>3750</v>
      </c>
      <c r="D12" s="475">
        <f>SUM(D13:D14)</f>
        <v>0</v>
      </c>
      <c r="E12" s="92"/>
      <c r="G12" s="6">
        <f t="shared" si="0"/>
        <v>7500</v>
      </c>
      <c r="H12" s="6">
        <f t="shared" si="1"/>
        <v>10000</v>
      </c>
      <c r="J12" s="83">
        <f>SUM(J13:J14)</f>
        <v>0</v>
      </c>
      <c r="K12" s="83">
        <f>SUM(K13:K14)</f>
        <v>0</v>
      </c>
      <c r="M12" s="475">
        <f>SUM(M13:M14)</f>
        <v>3750</v>
      </c>
      <c r="N12" s="475">
        <f>SUM(N13:N14)</f>
        <v>3750</v>
      </c>
      <c r="P12" s="475">
        <f>SUM(P13:P14)</f>
        <v>3750</v>
      </c>
      <c r="Q12" s="475">
        <f>SUM(Q13:Q14)</f>
        <v>3750</v>
      </c>
      <c r="S12" s="475">
        <f>SUM(S13:S14)</f>
        <v>0</v>
      </c>
      <c r="T12" s="475">
        <f>SUM(T13:T14)</f>
        <v>2500</v>
      </c>
    </row>
    <row r="13" spans="1:20" s="10" customFormat="1">
      <c r="A13" s="87" t="s">
        <v>30</v>
      </c>
      <c r="B13" s="87" t="s">
        <v>59</v>
      </c>
      <c r="C13" s="4">
        <v>3750</v>
      </c>
      <c r="D13" s="4"/>
      <c r="E13" s="93"/>
      <c r="G13" s="6">
        <f t="shared" si="0"/>
        <v>7500</v>
      </c>
      <c r="H13" s="6">
        <f t="shared" si="1"/>
        <v>10000</v>
      </c>
      <c r="J13" s="32"/>
      <c r="K13" s="33"/>
      <c r="M13" s="4">
        <v>3750</v>
      </c>
      <c r="N13" s="4">
        <v>3750</v>
      </c>
      <c r="P13" s="4">
        <v>3750</v>
      </c>
      <c r="Q13" s="4">
        <v>3750</v>
      </c>
      <c r="S13" s="491"/>
      <c r="T13" s="4">
        <v>2500</v>
      </c>
    </row>
    <row r="14" spans="1:20" s="3" customFormat="1">
      <c r="A14" s="87" t="s">
        <v>31</v>
      </c>
      <c r="B14" s="87" t="s">
        <v>0</v>
      </c>
      <c r="C14" s="4"/>
      <c r="D14" s="4"/>
      <c r="E14" s="94"/>
      <c r="G14" s="6">
        <f t="shared" si="0"/>
        <v>0</v>
      </c>
      <c r="H14" s="6">
        <f t="shared" si="1"/>
        <v>0</v>
      </c>
      <c r="J14" s="32"/>
      <c r="K14" s="33"/>
      <c r="M14" s="4"/>
      <c r="N14" s="4"/>
      <c r="P14" s="4"/>
      <c r="Q14" s="4"/>
      <c r="S14" s="4"/>
      <c r="T14" s="4"/>
    </row>
    <row r="15" spans="1:20" s="7" customFormat="1">
      <c r="A15" s="86">
        <v>1.2</v>
      </c>
      <c r="B15" s="86" t="s">
        <v>60</v>
      </c>
      <c r="C15" s="78">
        <f>SUM(C16,C19,C31,C32,C33,C34,C37,C38,C44:C48,C52,C53)</f>
        <v>82649.22</v>
      </c>
      <c r="D15" s="78">
        <f>SUM(D16,D19,D31,D32,D33,D34,D37,D38,D44:D48,D52,D53)</f>
        <v>79574.44</v>
      </c>
      <c r="E15" s="448"/>
      <c r="G15" s="6">
        <f t="shared" si="0"/>
        <v>157932.41</v>
      </c>
      <c r="H15" s="6">
        <f t="shared" si="1"/>
        <v>184267</v>
      </c>
      <c r="J15" s="83">
        <f>SUM(J16,J19,J31:J34,J37,J38,J45,J46,J47,J48,J49,J53,J54)</f>
        <v>20490</v>
      </c>
      <c r="K15" s="83">
        <f>SUM(K16,K19,K31:K34,K37,K38,K45,K46,K47,K48,K49,K53,K54)</f>
        <v>38001.58</v>
      </c>
      <c r="M15" s="78">
        <f>SUM(M16,M19,M31,M32,M33,M34,M37,M38,M44:M48,M52,M53)</f>
        <v>61711.32</v>
      </c>
      <c r="N15" s="78">
        <f>SUM(N16,N19,N31,N32,N33,N34,N37,N38,N44:N48,N52,N53)</f>
        <v>73066.92</v>
      </c>
      <c r="P15" s="78">
        <f>SUM(P16,P19,P31,P32,P33,P34,P37,P38,P44:P48,P52,P53)</f>
        <v>67908.72</v>
      </c>
      <c r="Q15" s="78">
        <f>SUM(Q16,Q19,Q31,Q32,Q33,Q34,Q37,Q38,Q44:Q48,Q52,Q53)</f>
        <v>56739.86</v>
      </c>
      <c r="S15" s="78">
        <f>SUM(S16,S19,S31,S32,S33,S34,S37,S38,S44:S48,S52,S53)</f>
        <v>7822.37</v>
      </c>
      <c r="T15" s="78">
        <f>SUM(T16,T19,T31,T32,T33,T34,T37,T38,T44:T48,T52,T53)</f>
        <v>16458.64</v>
      </c>
    </row>
    <row r="16" spans="1:20" s="3" customFormat="1">
      <c r="A16" s="87" t="s">
        <v>32</v>
      </c>
      <c r="B16" s="87" t="s">
        <v>1</v>
      </c>
      <c r="C16" s="475">
        <f>SUM(C17:C18)</f>
        <v>0</v>
      </c>
      <c r="D16" s="475">
        <f>SUM(D17:D18)</f>
        <v>0</v>
      </c>
      <c r="E16" s="94"/>
      <c r="G16" s="6">
        <f t="shared" si="0"/>
        <v>0</v>
      </c>
      <c r="H16" s="6">
        <f t="shared" si="1"/>
        <v>0</v>
      </c>
      <c r="J16" s="82">
        <f>SUM(J17:J18)</f>
        <v>0</v>
      </c>
      <c r="K16" s="82">
        <f>SUM(K17:K18)</f>
        <v>0</v>
      </c>
      <c r="M16" s="475">
        <f>SUM(M17:M18)</f>
        <v>0</v>
      </c>
      <c r="N16" s="475">
        <f>SUM(N17:N18)</f>
        <v>0</v>
      </c>
      <c r="P16" s="475">
        <f>SUM(P17:P18)</f>
        <v>0</v>
      </c>
      <c r="Q16" s="475">
        <f>SUM(Q17:Q18)</f>
        <v>0</v>
      </c>
      <c r="S16" s="475">
        <f>SUM(S17:S18)</f>
        <v>0</v>
      </c>
      <c r="T16" s="475">
        <f>SUM(T17:T18)</f>
        <v>0</v>
      </c>
    </row>
    <row r="17" spans="1:20" s="3" customFormat="1">
      <c r="A17" s="96" t="s">
        <v>87</v>
      </c>
      <c r="B17" s="96" t="s">
        <v>61</v>
      </c>
      <c r="C17" s="4"/>
      <c r="D17" s="449"/>
      <c r="E17" s="94"/>
      <c r="G17" s="6">
        <f t="shared" si="0"/>
        <v>0</v>
      </c>
      <c r="H17" s="6">
        <f t="shared" si="1"/>
        <v>0</v>
      </c>
      <c r="J17" s="34"/>
      <c r="K17" s="35"/>
      <c r="M17" s="4"/>
      <c r="N17" s="449"/>
      <c r="P17" s="4"/>
      <c r="Q17" s="449"/>
      <c r="S17" s="4"/>
      <c r="T17" s="449"/>
    </row>
    <row r="18" spans="1:20" s="3" customFormat="1">
      <c r="A18" s="96" t="s">
        <v>88</v>
      </c>
      <c r="B18" s="96" t="s">
        <v>62</v>
      </c>
      <c r="C18" s="4"/>
      <c r="D18" s="449"/>
      <c r="E18" s="94"/>
      <c r="G18" s="6">
        <f t="shared" si="0"/>
        <v>0</v>
      </c>
      <c r="H18" s="6">
        <f t="shared" si="1"/>
        <v>0</v>
      </c>
      <c r="J18" s="34"/>
      <c r="K18" s="35"/>
      <c r="M18" s="4"/>
      <c r="N18" s="449"/>
      <c r="P18" s="4"/>
      <c r="Q18" s="449"/>
      <c r="S18" s="4"/>
      <c r="T18" s="449"/>
    </row>
    <row r="19" spans="1:20" s="3" customFormat="1">
      <c r="A19" s="87" t="s">
        <v>33</v>
      </c>
      <c r="B19" s="87" t="s">
        <v>2</v>
      </c>
      <c r="C19" s="475">
        <f>SUM(C20:C25,C30)</f>
        <v>18946.960000000003</v>
      </c>
      <c r="D19" s="475">
        <f>SUM(D20:D25,D30)</f>
        <v>19264.660000000003</v>
      </c>
      <c r="E19" s="450"/>
      <c r="F19" s="451"/>
      <c r="G19" s="6">
        <f t="shared" si="0"/>
        <v>40029.82</v>
      </c>
      <c r="H19" s="6">
        <f t="shared" si="1"/>
        <v>48068.14</v>
      </c>
      <c r="J19" s="82">
        <f>SUM(J20:J25,J30)</f>
        <v>20093.48</v>
      </c>
      <c r="K19" s="82">
        <f>SUM(K20:K25,K30)</f>
        <v>20425.060000000001</v>
      </c>
      <c r="M19" s="475">
        <f>SUM(M20:M25,M30)</f>
        <v>2750.41</v>
      </c>
      <c r="N19" s="475">
        <f>SUM(N20:N25,N30)</f>
        <v>10741.55</v>
      </c>
      <c r="P19" s="475">
        <f>SUM(P20:P25,P30)</f>
        <v>15972.79</v>
      </c>
      <c r="Q19" s="475">
        <f>SUM(Q20:Q25,Q30)</f>
        <v>15648.390000000001</v>
      </c>
      <c r="S19" s="475">
        <f>SUM(S20:S25,S30)</f>
        <v>1213.1399999999999</v>
      </c>
      <c r="T19" s="475">
        <f>SUM(T20:T25,T30)</f>
        <v>1253.1400000000001</v>
      </c>
    </row>
    <row r="20" spans="1:20" s="453" customFormat="1" ht="30">
      <c r="A20" s="96" t="s">
        <v>12</v>
      </c>
      <c r="B20" s="96" t="s">
        <v>239</v>
      </c>
      <c r="C20" s="473">
        <v>480</v>
      </c>
      <c r="D20" s="473">
        <v>480</v>
      </c>
      <c r="E20" s="452"/>
      <c r="G20" s="6">
        <f t="shared" si="0"/>
        <v>56</v>
      </c>
      <c r="H20" s="6">
        <f t="shared" si="1"/>
        <v>96</v>
      </c>
      <c r="J20" s="36"/>
      <c r="K20" s="37"/>
      <c r="M20" s="473">
        <v>56</v>
      </c>
      <c r="N20" s="473">
        <v>56</v>
      </c>
      <c r="P20" s="473">
        <v>0</v>
      </c>
      <c r="Q20" s="473">
        <v>0</v>
      </c>
      <c r="S20" s="473">
        <v>0</v>
      </c>
      <c r="T20" s="473">
        <v>40</v>
      </c>
    </row>
    <row r="21" spans="1:20" s="453" customFormat="1">
      <c r="A21" s="96" t="s">
        <v>13</v>
      </c>
      <c r="B21" s="96" t="s">
        <v>14</v>
      </c>
      <c r="C21" s="473"/>
      <c r="D21" s="476"/>
      <c r="E21" s="452"/>
      <c r="G21" s="6">
        <f t="shared" si="0"/>
        <v>0</v>
      </c>
      <c r="H21" s="6">
        <f t="shared" si="1"/>
        <v>0</v>
      </c>
      <c r="J21" s="36"/>
      <c r="K21" s="38"/>
      <c r="M21" s="473"/>
      <c r="N21" s="476"/>
      <c r="P21" s="473"/>
      <c r="Q21" s="476"/>
      <c r="S21" s="473"/>
      <c r="T21" s="476"/>
    </row>
    <row r="22" spans="1:20" s="453" customFormat="1" ht="30">
      <c r="A22" s="96" t="s">
        <v>271</v>
      </c>
      <c r="B22" s="96" t="s">
        <v>22</v>
      </c>
      <c r="C22" s="473"/>
      <c r="D22" s="477"/>
      <c r="E22" s="452"/>
      <c r="G22" s="6">
        <f t="shared" si="0"/>
        <v>0</v>
      </c>
      <c r="H22" s="6">
        <f t="shared" si="1"/>
        <v>0</v>
      </c>
      <c r="J22" s="36"/>
      <c r="K22" s="39"/>
      <c r="M22" s="473"/>
      <c r="N22" s="477"/>
      <c r="P22" s="473"/>
      <c r="Q22" s="477"/>
      <c r="S22" s="473"/>
      <c r="T22" s="477"/>
    </row>
    <row r="23" spans="1:20" s="453" customFormat="1" ht="16.5" customHeight="1">
      <c r="A23" s="96" t="s">
        <v>272</v>
      </c>
      <c r="B23" s="96" t="s">
        <v>15</v>
      </c>
      <c r="C23" s="501">
        <f>7852.31+16</f>
        <v>7868.31</v>
      </c>
      <c r="D23" s="502">
        <v>8186.01</v>
      </c>
      <c r="E23" s="452"/>
      <c r="G23" s="6">
        <f t="shared" si="0"/>
        <v>18557.57</v>
      </c>
      <c r="H23" s="6">
        <f t="shared" si="1"/>
        <v>23632.070000000003</v>
      </c>
      <c r="J23" s="36">
        <v>9063.2999999999993</v>
      </c>
      <c r="K23" s="39">
        <v>9070.48</v>
      </c>
      <c r="M23" s="473">
        <f>1585.15+20</f>
        <v>1605.15</v>
      </c>
      <c r="N23" s="477">
        <v>6672.47</v>
      </c>
      <c r="P23" s="473">
        <v>6894.74</v>
      </c>
      <c r="Q23" s="477">
        <v>6894.74</v>
      </c>
      <c r="S23" s="473">
        <f>974.38+20</f>
        <v>994.38</v>
      </c>
      <c r="T23" s="477">
        <v>994.38</v>
      </c>
    </row>
    <row r="24" spans="1:20" s="453" customFormat="1" ht="16.5" customHeight="1">
      <c r="A24" s="96" t="s">
        <v>273</v>
      </c>
      <c r="B24" s="96" t="s">
        <v>16</v>
      </c>
      <c r="C24" s="473"/>
      <c r="D24" s="477"/>
      <c r="E24" s="452"/>
      <c r="G24" s="6">
        <f t="shared" si="0"/>
        <v>0</v>
      </c>
      <c r="H24" s="6">
        <f t="shared" si="1"/>
        <v>0</v>
      </c>
      <c r="J24" s="36"/>
      <c r="K24" s="39"/>
      <c r="M24" s="473"/>
      <c r="N24" s="477"/>
      <c r="P24" s="473"/>
      <c r="Q24" s="477"/>
      <c r="S24" s="473"/>
      <c r="T24" s="477"/>
    </row>
    <row r="25" spans="1:20" s="453" customFormat="1" ht="16.5" customHeight="1">
      <c r="A25" s="96" t="s">
        <v>274</v>
      </c>
      <c r="B25" s="96" t="s">
        <v>17</v>
      </c>
      <c r="C25" s="475">
        <f>SUM(C26:C29)</f>
        <v>10598.650000000001</v>
      </c>
      <c r="D25" s="475">
        <f>SUM(D26:D29)</f>
        <v>10598.650000000001</v>
      </c>
      <c r="E25" s="452"/>
      <c r="G25" s="6">
        <f t="shared" si="0"/>
        <v>21091.850000000002</v>
      </c>
      <c r="H25" s="6">
        <f t="shared" si="1"/>
        <v>24015.670000000002</v>
      </c>
      <c r="J25" s="117">
        <f>SUM(J26:J29)</f>
        <v>11030.18</v>
      </c>
      <c r="K25" s="117">
        <f>SUM(K26:K29)</f>
        <v>11030.18</v>
      </c>
      <c r="M25" s="475">
        <f>SUM(M26:M29)</f>
        <v>1089.26</v>
      </c>
      <c r="N25" s="475">
        <f>SUM(N26:N29)</f>
        <v>4013.08</v>
      </c>
      <c r="P25" s="475">
        <f>SUM(P26:P29)</f>
        <v>8753.6500000000015</v>
      </c>
      <c r="Q25" s="475">
        <f>SUM(Q26:Q29)</f>
        <v>8753.6500000000015</v>
      </c>
      <c r="S25" s="475">
        <f>SUM(S26:S29)</f>
        <v>218.76</v>
      </c>
      <c r="T25" s="475">
        <f>SUM(T26:T29)</f>
        <v>218.76</v>
      </c>
    </row>
    <row r="26" spans="1:20" s="453" customFormat="1" ht="16.5" customHeight="1">
      <c r="A26" s="239" t="s">
        <v>275</v>
      </c>
      <c r="B26" s="239" t="s">
        <v>18</v>
      </c>
      <c r="C26" s="501">
        <v>10189.950000000001</v>
      </c>
      <c r="D26" s="502">
        <v>10189.950000000001</v>
      </c>
      <c r="E26" s="452"/>
      <c r="G26" s="6">
        <f t="shared" si="0"/>
        <v>10562.35</v>
      </c>
      <c r="H26" s="6">
        <f t="shared" si="1"/>
        <v>12909.770000000002</v>
      </c>
      <c r="J26" s="36">
        <v>4720.75</v>
      </c>
      <c r="K26" s="39">
        <v>4720.75</v>
      </c>
      <c r="M26" s="473">
        <v>508.26</v>
      </c>
      <c r="N26" s="477">
        <v>2855.68</v>
      </c>
      <c r="P26" s="473">
        <v>5181.0600000000004</v>
      </c>
      <c r="Q26" s="477">
        <v>5181.0600000000004</v>
      </c>
      <c r="S26" s="473">
        <v>152.28</v>
      </c>
      <c r="T26" s="477">
        <v>152.28</v>
      </c>
    </row>
    <row r="27" spans="1:20" s="453" customFormat="1" ht="16.5" customHeight="1">
      <c r="A27" s="239" t="s">
        <v>276</v>
      </c>
      <c r="B27" s="239" t="s">
        <v>19</v>
      </c>
      <c r="C27" s="501">
        <v>396.11</v>
      </c>
      <c r="D27" s="502">
        <v>396.11</v>
      </c>
      <c r="E27" s="452"/>
      <c r="G27" s="6">
        <f t="shared" si="0"/>
        <v>971.36999999999989</v>
      </c>
      <c r="H27" s="6">
        <f t="shared" si="1"/>
        <v>1547.77</v>
      </c>
      <c r="J27" s="36">
        <v>479.51</v>
      </c>
      <c r="K27" s="39">
        <v>479.51</v>
      </c>
      <c r="M27" s="473">
        <v>168.92</v>
      </c>
      <c r="N27" s="477">
        <v>745.32</v>
      </c>
      <c r="P27" s="473">
        <v>305.70999999999998</v>
      </c>
      <c r="Q27" s="477">
        <v>305.70999999999998</v>
      </c>
      <c r="S27" s="473">
        <v>17.23</v>
      </c>
      <c r="T27" s="477">
        <v>17.23</v>
      </c>
    </row>
    <row r="28" spans="1:20" s="453" customFormat="1" ht="16.5" customHeight="1">
      <c r="A28" s="239" t="s">
        <v>277</v>
      </c>
      <c r="B28" s="239" t="s">
        <v>20</v>
      </c>
      <c r="C28" s="473">
        <v>1</v>
      </c>
      <c r="D28" s="502">
        <v>1</v>
      </c>
      <c r="E28" s="452"/>
      <c r="G28" s="6">
        <f t="shared" si="0"/>
        <v>9515.33</v>
      </c>
      <c r="H28" s="6">
        <f t="shared" si="1"/>
        <v>9515.33</v>
      </c>
      <c r="J28" s="36">
        <v>5818.92</v>
      </c>
      <c r="K28" s="39">
        <v>5818.92</v>
      </c>
      <c r="M28" s="473">
        <v>391.28</v>
      </c>
      <c r="N28" s="477">
        <v>391.28</v>
      </c>
      <c r="P28" s="473">
        <v>3266.88</v>
      </c>
      <c r="Q28" s="477">
        <v>3266.88</v>
      </c>
      <c r="S28" s="473">
        <v>38.25</v>
      </c>
      <c r="T28" s="477">
        <v>38.25</v>
      </c>
    </row>
    <row r="29" spans="1:20" s="453" customFormat="1" ht="16.5" customHeight="1">
      <c r="A29" s="239" t="s">
        <v>278</v>
      </c>
      <c r="B29" s="239" t="s">
        <v>23</v>
      </c>
      <c r="C29" s="501">
        <v>11.59</v>
      </c>
      <c r="D29" s="502">
        <v>11.59</v>
      </c>
      <c r="E29" s="452"/>
      <c r="G29" s="6">
        <f t="shared" si="0"/>
        <v>42.8</v>
      </c>
      <c r="H29" s="6">
        <f t="shared" si="1"/>
        <v>42.8</v>
      </c>
      <c r="J29" s="36">
        <v>11</v>
      </c>
      <c r="K29" s="427">
        <v>11</v>
      </c>
      <c r="M29" s="473">
        <v>20.8</v>
      </c>
      <c r="N29" s="478">
        <v>20.8</v>
      </c>
      <c r="P29" s="473">
        <v>0</v>
      </c>
      <c r="Q29" s="473">
        <v>0</v>
      </c>
      <c r="S29" s="473">
        <v>11</v>
      </c>
      <c r="T29" s="473">
        <v>11</v>
      </c>
    </row>
    <row r="30" spans="1:20" s="453" customFormat="1" ht="16.5" customHeight="1">
      <c r="A30" s="96" t="s">
        <v>279</v>
      </c>
      <c r="B30" s="96" t="s">
        <v>21</v>
      </c>
      <c r="C30" s="473"/>
      <c r="D30" s="478"/>
      <c r="E30" s="452"/>
      <c r="G30" s="6">
        <f t="shared" si="0"/>
        <v>324.39999999999998</v>
      </c>
      <c r="H30" s="6">
        <f t="shared" si="1"/>
        <v>324.39999999999998</v>
      </c>
      <c r="J30" s="36"/>
      <c r="K30" s="427">
        <v>324.39999999999998</v>
      </c>
      <c r="M30" s="473"/>
      <c r="N30" s="478"/>
      <c r="P30" s="473">
        <v>324.39999999999998</v>
      </c>
      <c r="Q30" s="478"/>
      <c r="S30" s="473"/>
      <c r="T30" s="478"/>
    </row>
    <row r="31" spans="1:20" s="3" customFormat="1" ht="16.5" customHeight="1">
      <c r="A31" s="87" t="s">
        <v>34</v>
      </c>
      <c r="B31" s="87" t="s">
        <v>3</v>
      </c>
      <c r="C31" s="4"/>
      <c r="D31" s="449"/>
      <c r="E31" s="450"/>
      <c r="G31" s="6">
        <f t="shared" si="0"/>
        <v>1056</v>
      </c>
      <c r="H31" s="6">
        <f t="shared" si="1"/>
        <v>1056</v>
      </c>
      <c r="J31" s="32"/>
      <c r="K31" s="33"/>
      <c r="M31" s="4">
        <v>1056</v>
      </c>
      <c r="N31" s="449">
        <v>1056</v>
      </c>
      <c r="P31" s="4">
        <v>0</v>
      </c>
      <c r="Q31" s="449">
        <v>0</v>
      </c>
      <c r="S31" s="4">
        <v>0</v>
      </c>
      <c r="T31" s="449">
        <v>0</v>
      </c>
    </row>
    <row r="32" spans="1:20" s="3" customFormat="1" ht="16.5" customHeight="1">
      <c r="A32" s="87" t="s">
        <v>35</v>
      </c>
      <c r="B32" s="87" t="s">
        <v>4</v>
      </c>
      <c r="C32" s="4"/>
      <c r="D32" s="449"/>
      <c r="E32" s="94"/>
      <c r="G32" s="6">
        <f t="shared" si="0"/>
        <v>0</v>
      </c>
      <c r="H32" s="6">
        <f t="shared" si="1"/>
        <v>0</v>
      </c>
      <c r="J32" s="32"/>
      <c r="K32" s="33"/>
      <c r="M32" s="4"/>
      <c r="N32" s="449"/>
      <c r="P32" s="4"/>
      <c r="Q32" s="449"/>
      <c r="S32" s="4"/>
      <c r="T32" s="449"/>
    </row>
    <row r="33" spans="1:20" s="3" customFormat="1" ht="16.5" customHeight="1">
      <c r="A33" s="87" t="s">
        <v>36</v>
      </c>
      <c r="B33" s="87" t="s">
        <v>5</v>
      </c>
      <c r="C33" s="4"/>
      <c r="D33" s="449"/>
      <c r="E33" s="94"/>
      <c r="G33" s="6">
        <f t="shared" si="0"/>
        <v>0</v>
      </c>
      <c r="H33" s="6">
        <f t="shared" si="1"/>
        <v>0</v>
      </c>
      <c r="J33" s="32"/>
      <c r="K33" s="33"/>
      <c r="M33" s="4"/>
      <c r="N33" s="449"/>
      <c r="P33" s="4"/>
      <c r="Q33" s="449"/>
      <c r="S33" s="4"/>
      <c r="T33" s="449"/>
    </row>
    <row r="34" spans="1:20" s="3" customFormat="1">
      <c r="A34" s="87" t="s">
        <v>37</v>
      </c>
      <c r="B34" s="87" t="s">
        <v>63</v>
      </c>
      <c r="C34" s="475">
        <f>SUM(C35:C36)</f>
        <v>0</v>
      </c>
      <c r="D34" s="475">
        <f>SUM(D35:D36)</f>
        <v>0</v>
      </c>
      <c r="E34" s="94"/>
      <c r="G34" s="6">
        <f t="shared" si="0"/>
        <v>0</v>
      </c>
      <c r="H34" s="6">
        <f t="shared" si="1"/>
        <v>0</v>
      </c>
      <c r="J34" s="82">
        <f>SUM(J35:J36)</f>
        <v>0</v>
      </c>
      <c r="K34" s="82">
        <f>SUM(K35:K36)</f>
        <v>0</v>
      </c>
      <c r="M34" s="475">
        <f>SUM(M35:M36)</f>
        <v>0</v>
      </c>
      <c r="N34" s="475">
        <f>SUM(N35:N36)</f>
        <v>0</v>
      </c>
      <c r="P34" s="475">
        <f>SUM(P35:P36)</f>
        <v>0</v>
      </c>
      <c r="Q34" s="475">
        <f>SUM(Q35:Q36)</f>
        <v>0</v>
      </c>
      <c r="S34" s="475">
        <f>SUM(S35:S36)</f>
        <v>0</v>
      </c>
      <c r="T34" s="475">
        <f>SUM(T35:T36)</f>
        <v>0</v>
      </c>
    </row>
    <row r="35" spans="1:20" s="3" customFormat="1" ht="16.5" customHeight="1">
      <c r="A35" s="96" t="s">
        <v>280</v>
      </c>
      <c r="B35" s="96" t="s">
        <v>56</v>
      </c>
      <c r="C35" s="4"/>
      <c r="D35" s="449"/>
      <c r="E35" s="94"/>
      <c r="G35" s="6">
        <f t="shared" si="0"/>
        <v>0</v>
      </c>
      <c r="H35" s="6">
        <f t="shared" si="1"/>
        <v>0</v>
      </c>
      <c r="J35" s="32"/>
      <c r="K35" s="33"/>
      <c r="M35" s="4"/>
      <c r="N35" s="449"/>
      <c r="P35" s="4"/>
      <c r="Q35" s="449"/>
      <c r="S35" s="4"/>
      <c r="T35" s="449"/>
    </row>
    <row r="36" spans="1:20" s="3" customFormat="1" ht="16.5" customHeight="1">
      <c r="A36" s="96" t="s">
        <v>281</v>
      </c>
      <c r="B36" s="96" t="s">
        <v>55</v>
      </c>
      <c r="C36" s="4"/>
      <c r="D36" s="449"/>
      <c r="E36" s="94"/>
      <c r="G36" s="6">
        <f t="shared" si="0"/>
        <v>0</v>
      </c>
      <c r="H36" s="6">
        <f t="shared" si="1"/>
        <v>0</v>
      </c>
      <c r="J36" s="32"/>
      <c r="K36" s="33"/>
      <c r="M36" s="4"/>
      <c r="N36" s="449"/>
      <c r="P36" s="4"/>
      <c r="Q36" s="449"/>
      <c r="S36" s="4"/>
      <c r="T36" s="449"/>
    </row>
    <row r="37" spans="1:20" s="3" customFormat="1" ht="16.5" customHeight="1">
      <c r="A37" s="87" t="s">
        <v>38</v>
      </c>
      <c r="B37" s="87" t="s">
        <v>49</v>
      </c>
      <c r="C37" s="4">
        <v>70.349999999999994</v>
      </c>
      <c r="D37" s="449">
        <v>70.349999999999994</v>
      </c>
      <c r="E37" s="94"/>
      <c r="G37" s="6">
        <f t="shared" si="0"/>
        <v>225.46</v>
      </c>
      <c r="H37" s="6">
        <f t="shared" si="1"/>
        <v>225.46</v>
      </c>
      <c r="J37" s="32">
        <v>78.52</v>
      </c>
      <c r="K37" s="33">
        <v>78.52</v>
      </c>
      <c r="M37" s="4">
        <v>65.510000000000005</v>
      </c>
      <c r="N37" s="449">
        <v>65.510000000000005</v>
      </c>
      <c r="P37" s="4">
        <v>59.12</v>
      </c>
      <c r="Q37" s="449">
        <v>59.12</v>
      </c>
      <c r="S37" s="4">
        <v>22.31</v>
      </c>
      <c r="T37" s="449">
        <v>22.31</v>
      </c>
    </row>
    <row r="38" spans="1:20" s="3" customFormat="1" ht="16.5" customHeight="1">
      <c r="A38" s="87" t="s">
        <v>39</v>
      </c>
      <c r="B38" s="87" t="s">
        <v>865</v>
      </c>
      <c r="C38" s="475">
        <f>SUM(C39:C43)</f>
        <v>0</v>
      </c>
      <c r="D38" s="475">
        <f>SUM(D39:D43)</f>
        <v>0</v>
      </c>
      <c r="E38" s="94"/>
      <c r="G38" s="6">
        <f t="shared" si="0"/>
        <v>0</v>
      </c>
      <c r="H38" s="6">
        <f t="shared" si="1"/>
        <v>0</v>
      </c>
      <c r="J38" s="82">
        <f>SUM(J39:J44)</f>
        <v>0</v>
      </c>
      <c r="K38" s="82">
        <f>SUM(K39:K44)</f>
        <v>0</v>
      </c>
      <c r="M38" s="475">
        <f>SUM(M39:M43)</f>
        <v>0</v>
      </c>
      <c r="N38" s="475">
        <f>SUM(N39:N43)</f>
        <v>0</v>
      </c>
      <c r="P38" s="475">
        <f>SUM(P39:P43)</f>
        <v>0</v>
      </c>
      <c r="Q38" s="475">
        <f>SUM(Q39:Q43)</f>
        <v>0</v>
      </c>
      <c r="S38" s="475">
        <f>SUM(S39:S43)</f>
        <v>0</v>
      </c>
      <c r="T38" s="475">
        <f>SUM(T39:T43)</f>
        <v>0</v>
      </c>
    </row>
    <row r="39" spans="1:20" s="3" customFormat="1" ht="16.5" customHeight="1">
      <c r="A39" s="17" t="s">
        <v>339</v>
      </c>
      <c r="B39" s="17" t="s">
        <v>343</v>
      </c>
      <c r="C39" s="4"/>
      <c r="D39" s="449"/>
      <c r="E39" s="94"/>
      <c r="G39" s="6">
        <f t="shared" si="0"/>
        <v>0</v>
      </c>
      <c r="H39" s="6">
        <f t="shared" si="1"/>
        <v>0</v>
      </c>
      <c r="J39" s="32"/>
      <c r="K39" s="32"/>
      <c r="M39" s="4"/>
      <c r="N39" s="449"/>
      <c r="P39" s="4"/>
      <c r="Q39" s="449"/>
      <c r="S39" s="4"/>
      <c r="T39" s="449"/>
    </row>
    <row r="40" spans="1:20" s="3" customFormat="1" ht="16.5" customHeight="1">
      <c r="A40" s="17" t="s">
        <v>340</v>
      </c>
      <c r="B40" s="17" t="s">
        <v>344</v>
      </c>
      <c r="C40" s="4"/>
      <c r="D40" s="449"/>
      <c r="E40" s="94"/>
      <c r="G40" s="6">
        <f t="shared" si="0"/>
        <v>0</v>
      </c>
      <c r="H40" s="6">
        <f t="shared" si="1"/>
        <v>0</v>
      </c>
      <c r="J40" s="32"/>
      <c r="K40" s="32"/>
      <c r="M40" s="4"/>
      <c r="N40" s="449"/>
      <c r="P40" s="4"/>
      <c r="Q40" s="449"/>
      <c r="S40" s="4"/>
      <c r="T40" s="449"/>
    </row>
    <row r="41" spans="1:20" s="3" customFormat="1" ht="16.5" customHeight="1">
      <c r="A41" s="17" t="s">
        <v>341</v>
      </c>
      <c r="B41" s="17" t="s">
        <v>347</v>
      </c>
      <c r="C41" s="4"/>
      <c r="D41" s="449"/>
      <c r="E41" s="94"/>
      <c r="G41" s="6">
        <f t="shared" si="0"/>
        <v>0</v>
      </c>
      <c r="H41" s="6">
        <f t="shared" si="1"/>
        <v>0</v>
      </c>
      <c r="J41" s="32"/>
      <c r="K41" s="33"/>
      <c r="M41" s="4"/>
      <c r="N41" s="449"/>
      <c r="P41" s="4"/>
      <c r="Q41" s="449"/>
      <c r="S41" s="4"/>
      <c r="T41" s="449"/>
    </row>
    <row r="42" spans="1:20" s="3" customFormat="1" ht="16.5" customHeight="1">
      <c r="A42" s="17" t="s">
        <v>346</v>
      </c>
      <c r="B42" s="17" t="s">
        <v>348</v>
      </c>
      <c r="C42" s="4"/>
      <c r="D42" s="449"/>
      <c r="E42" s="94"/>
      <c r="G42" s="6">
        <f t="shared" si="0"/>
        <v>0</v>
      </c>
      <c r="H42" s="6">
        <f t="shared" si="1"/>
        <v>0</v>
      </c>
      <c r="J42" s="32"/>
      <c r="K42" s="33"/>
      <c r="M42" s="4"/>
      <c r="N42" s="449"/>
      <c r="P42" s="4"/>
      <c r="Q42" s="449"/>
      <c r="S42" s="4"/>
      <c r="T42" s="449"/>
    </row>
    <row r="43" spans="1:20" s="3" customFormat="1" ht="16.5" customHeight="1">
      <c r="A43" s="17" t="s">
        <v>349</v>
      </c>
      <c r="B43" s="17" t="s">
        <v>345</v>
      </c>
      <c r="C43" s="4"/>
      <c r="D43" s="449"/>
      <c r="E43" s="94"/>
      <c r="G43" s="6">
        <f t="shared" si="0"/>
        <v>0</v>
      </c>
      <c r="H43" s="6">
        <f t="shared" si="1"/>
        <v>0</v>
      </c>
      <c r="J43" s="32"/>
      <c r="K43" s="33"/>
      <c r="M43" s="4"/>
      <c r="N43" s="449"/>
      <c r="P43" s="4"/>
      <c r="Q43" s="449"/>
      <c r="S43" s="4"/>
      <c r="T43" s="449"/>
    </row>
    <row r="44" spans="1:20" s="3" customFormat="1" ht="30">
      <c r="A44" s="87" t="s">
        <v>40</v>
      </c>
      <c r="B44" s="87" t="s">
        <v>28</v>
      </c>
      <c r="C44" s="4"/>
      <c r="D44" s="449"/>
      <c r="E44" s="94"/>
      <c r="G44" s="6">
        <f t="shared" si="0"/>
        <v>0</v>
      </c>
      <c r="H44" s="6">
        <f t="shared" si="1"/>
        <v>0</v>
      </c>
      <c r="J44" s="32"/>
      <c r="K44" s="33"/>
      <c r="M44" s="4"/>
      <c r="N44" s="449"/>
      <c r="P44" s="4"/>
      <c r="Q44" s="449"/>
      <c r="S44" s="4"/>
      <c r="T44" s="449"/>
    </row>
    <row r="45" spans="1:20" s="3" customFormat="1" ht="16.5" customHeight="1">
      <c r="A45" s="87" t="s">
        <v>41</v>
      </c>
      <c r="B45" s="87" t="s">
        <v>24</v>
      </c>
      <c r="C45" s="4"/>
      <c r="D45" s="449"/>
      <c r="E45" s="94"/>
      <c r="G45" s="6">
        <f t="shared" si="0"/>
        <v>0</v>
      </c>
      <c r="H45" s="6">
        <f t="shared" si="1"/>
        <v>0</v>
      </c>
      <c r="J45" s="32"/>
      <c r="K45" s="33"/>
      <c r="M45" s="4"/>
      <c r="N45" s="449"/>
      <c r="P45" s="4"/>
      <c r="Q45" s="449"/>
      <c r="S45" s="4"/>
      <c r="T45" s="449"/>
    </row>
    <row r="46" spans="1:20" s="3" customFormat="1" ht="16.5" customHeight="1">
      <c r="A46" s="87" t="s">
        <v>42</v>
      </c>
      <c r="B46" s="87" t="s">
        <v>25</v>
      </c>
      <c r="C46" s="4"/>
      <c r="D46" s="449"/>
      <c r="E46" s="94"/>
      <c r="G46" s="6">
        <f t="shared" si="0"/>
        <v>0</v>
      </c>
      <c r="H46" s="6">
        <f t="shared" si="1"/>
        <v>0</v>
      </c>
      <c r="J46" s="32"/>
      <c r="K46" s="33"/>
      <c r="M46" s="4"/>
      <c r="N46" s="449"/>
      <c r="P46" s="4"/>
      <c r="Q46" s="449"/>
      <c r="S46" s="4"/>
      <c r="T46" s="449"/>
    </row>
    <row r="47" spans="1:20" s="3" customFormat="1" ht="16.5" customHeight="1">
      <c r="A47" s="87" t="s">
        <v>43</v>
      </c>
      <c r="B47" s="87" t="s">
        <v>26</v>
      </c>
      <c r="C47" s="4">
        <v>318</v>
      </c>
      <c r="D47" s="449">
        <v>318</v>
      </c>
      <c r="E47" s="94"/>
      <c r="G47" s="6">
        <f t="shared" si="0"/>
        <v>636</v>
      </c>
      <c r="H47" s="6">
        <f t="shared" si="1"/>
        <v>636</v>
      </c>
      <c r="J47" s="32">
        <v>318</v>
      </c>
      <c r="K47" s="33">
        <v>318</v>
      </c>
      <c r="M47" s="4"/>
      <c r="N47" s="449"/>
      <c r="P47" s="4">
        <v>318</v>
      </c>
      <c r="Q47" s="449">
        <v>318</v>
      </c>
      <c r="S47" s="4"/>
      <c r="T47" s="449"/>
    </row>
    <row r="48" spans="1:20" s="3" customFormat="1" ht="16.5" customHeight="1">
      <c r="A48" s="87" t="s">
        <v>44</v>
      </c>
      <c r="B48" s="87" t="s">
        <v>866</v>
      </c>
      <c r="C48" s="475">
        <f>SUM(C49:C51)</f>
        <v>63313.91</v>
      </c>
      <c r="D48" s="475">
        <f>SUM(D49:D51)</f>
        <v>59921.43</v>
      </c>
      <c r="E48" s="94"/>
      <c r="G48" s="6">
        <f t="shared" si="0"/>
        <v>115985.12999999999</v>
      </c>
      <c r="H48" s="6">
        <f t="shared" si="1"/>
        <v>117101.4</v>
      </c>
      <c r="J48" s="32">
        <v>0</v>
      </c>
      <c r="K48" s="33">
        <v>0</v>
      </c>
      <c r="M48" s="475">
        <f>SUM(M49:M51)</f>
        <v>57839.4</v>
      </c>
      <c r="N48" s="475">
        <f>SUM(N49:N51)</f>
        <v>61203.86</v>
      </c>
      <c r="P48" s="475">
        <f>SUM(P49:P51)</f>
        <v>51558.81</v>
      </c>
      <c r="Q48" s="475">
        <f>SUM(Q49:Q51)</f>
        <v>40714.35</v>
      </c>
      <c r="S48" s="475">
        <f>SUM(S49:S51)</f>
        <v>6586.92</v>
      </c>
      <c r="T48" s="475">
        <f>SUM(T49:T51)</f>
        <v>15183.19</v>
      </c>
    </row>
    <row r="49" spans="1:20" s="3" customFormat="1" ht="16.5" customHeight="1">
      <c r="A49" s="96" t="s">
        <v>354</v>
      </c>
      <c r="B49" s="96" t="s">
        <v>357</v>
      </c>
      <c r="C49" s="4">
        <f>64913.91-1600</f>
        <v>63313.91</v>
      </c>
      <c r="D49" s="449">
        <v>59921.43</v>
      </c>
      <c r="E49" s="94"/>
      <c r="G49" s="6">
        <f t="shared" si="0"/>
        <v>115985.12999999999</v>
      </c>
      <c r="H49" s="6">
        <f t="shared" si="1"/>
        <v>134281.4</v>
      </c>
      <c r="J49" s="82">
        <f>SUM(J50:J52)</f>
        <v>0</v>
      </c>
      <c r="K49" s="82">
        <v>17180</v>
      </c>
      <c r="M49" s="4">
        <v>57839.4</v>
      </c>
      <c r="N49" s="449">
        <v>61203.86</v>
      </c>
      <c r="P49" s="4">
        <f>51883.81-325</f>
        <v>51558.81</v>
      </c>
      <c r="Q49" s="449">
        <v>40714.35</v>
      </c>
      <c r="S49" s="4">
        <v>6586.92</v>
      </c>
      <c r="T49" s="449">
        <v>15183.19</v>
      </c>
    </row>
    <row r="50" spans="1:20" s="3" customFormat="1" ht="16.5" customHeight="1">
      <c r="A50" s="96" t="s">
        <v>355</v>
      </c>
      <c r="B50" s="96" t="s">
        <v>356</v>
      </c>
      <c r="C50" s="4"/>
      <c r="D50" s="449"/>
      <c r="E50" s="94"/>
      <c r="G50" s="6">
        <f t="shared" si="0"/>
        <v>0</v>
      </c>
      <c r="H50" s="6">
        <f t="shared" si="1"/>
        <v>0</v>
      </c>
      <c r="J50" s="32"/>
      <c r="K50" s="33">
        <v>0</v>
      </c>
      <c r="M50" s="4"/>
      <c r="N50" s="449"/>
      <c r="P50" s="4"/>
      <c r="Q50" s="449"/>
      <c r="S50" s="4"/>
      <c r="T50" s="449"/>
    </row>
    <row r="51" spans="1:20" s="3" customFormat="1" ht="16.5" customHeight="1">
      <c r="A51" s="96" t="s">
        <v>358</v>
      </c>
      <c r="B51" s="96" t="s">
        <v>359</v>
      </c>
      <c r="C51" s="4"/>
      <c r="D51" s="449"/>
      <c r="E51" s="94"/>
      <c r="G51" s="6">
        <f t="shared" si="0"/>
        <v>0</v>
      </c>
      <c r="H51" s="6">
        <f t="shared" si="1"/>
        <v>0</v>
      </c>
      <c r="J51" s="32"/>
      <c r="K51" s="33"/>
      <c r="M51" s="4"/>
      <c r="N51" s="449"/>
      <c r="P51" s="4"/>
      <c r="Q51" s="449"/>
      <c r="S51" s="4"/>
      <c r="T51" s="449"/>
    </row>
    <row r="52" spans="1:20" s="3" customFormat="1">
      <c r="A52" s="87" t="s">
        <v>45</v>
      </c>
      <c r="B52" s="87" t="s">
        <v>29</v>
      </c>
      <c r="C52" s="4"/>
      <c r="D52" s="449"/>
      <c r="E52" s="94"/>
      <c r="G52" s="6">
        <f t="shared" si="0"/>
        <v>0</v>
      </c>
      <c r="H52" s="6">
        <f t="shared" si="1"/>
        <v>0</v>
      </c>
      <c r="J52" s="32"/>
      <c r="K52" s="33"/>
      <c r="M52" s="4"/>
      <c r="N52" s="449"/>
      <c r="P52" s="4"/>
      <c r="Q52" s="449"/>
      <c r="S52" s="4"/>
      <c r="T52" s="449"/>
    </row>
    <row r="53" spans="1:20" s="3" customFormat="1" ht="16.5" customHeight="1">
      <c r="A53" s="87" t="s">
        <v>46</v>
      </c>
      <c r="B53" s="87" t="s">
        <v>6</v>
      </c>
      <c r="C53" s="4"/>
      <c r="D53" s="449"/>
      <c r="E53" s="450"/>
      <c r="F53" s="451"/>
      <c r="G53" s="6">
        <f t="shared" si="0"/>
        <v>0</v>
      </c>
      <c r="H53" s="6">
        <f t="shared" si="1"/>
        <v>0</v>
      </c>
      <c r="J53" s="32"/>
      <c r="K53" s="33"/>
      <c r="M53" s="4"/>
      <c r="N53" s="449"/>
      <c r="P53" s="4"/>
      <c r="Q53" s="449"/>
      <c r="S53" s="4"/>
      <c r="T53" s="449"/>
    </row>
    <row r="54" spans="1:20" s="3" customFormat="1" ht="30">
      <c r="A54" s="86">
        <v>1.3</v>
      </c>
      <c r="B54" s="86" t="s">
        <v>386</v>
      </c>
      <c r="C54" s="78">
        <f>SUM(C55:C56)</f>
        <v>0</v>
      </c>
      <c r="D54" s="78">
        <f>SUM(D55:D56)</f>
        <v>0</v>
      </c>
      <c r="E54" s="450"/>
      <c r="F54" s="451"/>
      <c r="G54" s="6">
        <f t="shared" si="0"/>
        <v>0</v>
      </c>
      <c r="H54" s="6">
        <f t="shared" si="1"/>
        <v>0</v>
      </c>
      <c r="J54" s="32"/>
      <c r="K54" s="33"/>
      <c r="M54" s="78">
        <f>SUM(M55:M56)</f>
        <v>0</v>
      </c>
      <c r="N54" s="78">
        <f>SUM(N55:N56)</f>
        <v>0</v>
      </c>
      <c r="P54" s="78">
        <f>SUM(P55:P56)</f>
        <v>0</v>
      </c>
      <c r="Q54" s="78">
        <f>SUM(Q55:Q56)</f>
        <v>0</v>
      </c>
      <c r="S54" s="78">
        <f>SUM(S55:S56)</f>
        <v>0</v>
      </c>
      <c r="T54" s="78">
        <f>SUM(T55:T56)</f>
        <v>0</v>
      </c>
    </row>
    <row r="55" spans="1:20" s="3" customFormat="1" ht="30">
      <c r="A55" s="87" t="s">
        <v>50</v>
      </c>
      <c r="B55" s="87" t="s">
        <v>48</v>
      </c>
      <c r="C55" s="4"/>
      <c r="D55" s="449"/>
      <c r="E55" s="450"/>
      <c r="F55" s="451"/>
      <c r="G55" s="6">
        <f t="shared" si="0"/>
        <v>0</v>
      </c>
      <c r="H55" s="6">
        <f t="shared" si="1"/>
        <v>0</v>
      </c>
      <c r="J55" s="83">
        <f>SUM(J56:J57)</f>
        <v>0</v>
      </c>
      <c r="K55" s="83">
        <f>SUM(K56:K57)</f>
        <v>0</v>
      </c>
      <c r="M55" s="4"/>
      <c r="N55" s="449"/>
      <c r="P55" s="4"/>
      <c r="Q55" s="449"/>
      <c r="S55" s="4"/>
      <c r="T55" s="449"/>
    </row>
    <row r="56" spans="1:20" s="3" customFormat="1" ht="16.5" customHeight="1">
      <c r="A56" s="87" t="s">
        <v>51</v>
      </c>
      <c r="B56" s="87" t="s">
        <v>47</v>
      </c>
      <c r="C56" s="4"/>
      <c r="D56" s="449"/>
      <c r="E56" s="450"/>
      <c r="F56" s="451"/>
      <c r="G56" s="6">
        <f t="shared" si="0"/>
        <v>0</v>
      </c>
      <c r="H56" s="6">
        <f t="shared" si="1"/>
        <v>0</v>
      </c>
      <c r="J56" s="32"/>
      <c r="K56" s="33"/>
      <c r="M56" s="4"/>
      <c r="N56" s="449"/>
      <c r="P56" s="4"/>
      <c r="Q56" s="449"/>
      <c r="S56" s="4"/>
      <c r="T56" s="449"/>
    </row>
    <row r="57" spans="1:20" s="3" customFormat="1">
      <c r="A57" s="86">
        <v>1.4</v>
      </c>
      <c r="B57" s="86" t="s">
        <v>388</v>
      </c>
      <c r="C57" s="4"/>
      <c r="D57" s="449"/>
      <c r="E57" s="450"/>
      <c r="F57" s="451"/>
      <c r="G57" s="6">
        <f t="shared" si="0"/>
        <v>0</v>
      </c>
      <c r="H57" s="6">
        <f t="shared" si="1"/>
        <v>0</v>
      </c>
      <c r="J57" s="32"/>
      <c r="K57" s="33"/>
      <c r="M57" s="4"/>
      <c r="N57" s="449"/>
      <c r="P57" s="4"/>
      <c r="Q57" s="449"/>
      <c r="S57" s="4"/>
      <c r="T57" s="449"/>
    </row>
    <row r="58" spans="1:20" s="453" customFormat="1">
      <c r="A58" s="86">
        <v>1.5</v>
      </c>
      <c r="B58" s="86" t="s">
        <v>7</v>
      </c>
      <c r="C58" s="473"/>
      <c r="D58" s="477"/>
      <c r="E58" s="452"/>
      <c r="G58" s="6">
        <f t="shared" si="0"/>
        <v>0</v>
      </c>
      <c r="H58" s="6">
        <f t="shared" si="1"/>
        <v>0</v>
      </c>
      <c r="J58" s="32"/>
      <c r="K58" s="33"/>
      <c r="M58" s="473"/>
      <c r="N58" s="477"/>
      <c r="P58" s="473"/>
      <c r="Q58" s="477"/>
      <c r="S58" s="473"/>
      <c r="T58" s="477"/>
    </row>
    <row r="59" spans="1:20" s="453" customFormat="1">
      <c r="A59" s="86">
        <v>1.6</v>
      </c>
      <c r="B59" s="43" t="s">
        <v>8</v>
      </c>
      <c r="C59" s="479">
        <f>SUM(C60:C64)</f>
        <v>0</v>
      </c>
      <c r="D59" s="480">
        <f>SUM(D60:D64)</f>
        <v>0</v>
      </c>
      <c r="E59" s="452"/>
      <c r="G59" s="6">
        <f t="shared" si="0"/>
        <v>0</v>
      </c>
      <c r="H59" s="6">
        <f t="shared" si="1"/>
        <v>0</v>
      </c>
      <c r="J59" s="36"/>
      <c r="K59" s="39"/>
      <c r="M59" s="479">
        <f>SUM(M60:M64)</f>
        <v>0</v>
      </c>
      <c r="N59" s="480">
        <f>SUM(N60:N64)</f>
        <v>0</v>
      </c>
      <c r="P59" s="479">
        <f>SUM(P60:P64)</f>
        <v>0</v>
      </c>
      <c r="Q59" s="480">
        <f>SUM(Q60:Q64)</f>
        <v>0</v>
      </c>
      <c r="S59" s="479">
        <f>SUM(S60:S64)</f>
        <v>0</v>
      </c>
      <c r="T59" s="480">
        <f>SUM(T60:T64)</f>
        <v>0</v>
      </c>
    </row>
    <row r="60" spans="1:20" s="453" customFormat="1">
      <c r="A60" s="87" t="s">
        <v>287</v>
      </c>
      <c r="B60" s="44" t="s">
        <v>52</v>
      </c>
      <c r="C60" s="473"/>
      <c r="D60" s="477"/>
      <c r="E60" s="452"/>
      <c r="G60" s="6">
        <f t="shared" si="0"/>
        <v>0</v>
      </c>
      <c r="H60" s="6">
        <f t="shared" si="1"/>
        <v>0</v>
      </c>
      <c r="J60" s="83">
        <f>SUM(J61:J65)</f>
        <v>0</v>
      </c>
      <c r="K60" s="83">
        <f>SUM(K61:K65)</f>
        <v>0</v>
      </c>
      <c r="M60" s="473"/>
      <c r="N60" s="477"/>
      <c r="P60" s="473"/>
      <c r="Q60" s="477"/>
      <c r="S60" s="473"/>
      <c r="T60" s="477"/>
    </row>
    <row r="61" spans="1:20" s="453" customFormat="1" ht="30">
      <c r="A61" s="87" t="s">
        <v>288</v>
      </c>
      <c r="B61" s="44" t="s">
        <v>54</v>
      </c>
      <c r="C61" s="473"/>
      <c r="D61" s="477"/>
      <c r="E61" s="452"/>
      <c r="G61" s="6">
        <f t="shared" si="0"/>
        <v>0</v>
      </c>
      <c r="H61" s="6">
        <f t="shared" si="1"/>
        <v>0</v>
      </c>
      <c r="J61" s="36"/>
      <c r="K61" s="39"/>
      <c r="M61" s="473"/>
      <c r="N61" s="477"/>
      <c r="P61" s="473"/>
      <c r="Q61" s="477"/>
      <c r="S61" s="473"/>
      <c r="T61" s="477"/>
    </row>
    <row r="62" spans="1:20" s="453" customFormat="1">
      <c r="A62" s="87" t="s">
        <v>289</v>
      </c>
      <c r="B62" s="44" t="s">
        <v>53</v>
      </c>
      <c r="C62" s="477"/>
      <c r="D62" s="477"/>
      <c r="E62" s="452"/>
      <c r="G62" s="6">
        <f t="shared" si="0"/>
        <v>0</v>
      </c>
      <c r="H62" s="6">
        <f t="shared" si="1"/>
        <v>0</v>
      </c>
      <c r="J62" s="36"/>
      <c r="K62" s="39"/>
      <c r="M62" s="477"/>
      <c r="N62" s="477"/>
      <c r="P62" s="477"/>
      <c r="Q62" s="477"/>
      <c r="S62" s="477"/>
      <c r="T62" s="477"/>
    </row>
    <row r="63" spans="1:20" s="453" customFormat="1">
      <c r="A63" s="87" t="s">
        <v>290</v>
      </c>
      <c r="B63" s="44" t="s">
        <v>27</v>
      </c>
      <c r="C63" s="473"/>
      <c r="D63" s="477"/>
      <c r="E63" s="452"/>
      <c r="G63" s="6">
        <f t="shared" si="0"/>
        <v>0</v>
      </c>
      <c r="H63" s="6">
        <f t="shared" si="1"/>
        <v>0</v>
      </c>
      <c r="J63" s="39"/>
      <c r="K63" s="39"/>
      <c r="M63" s="473"/>
      <c r="N63" s="477"/>
      <c r="P63" s="473"/>
      <c r="Q63" s="477"/>
      <c r="S63" s="473"/>
      <c r="T63" s="477"/>
    </row>
    <row r="64" spans="1:20" s="453" customFormat="1">
      <c r="A64" s="87" t="s">
        <v>325</v>
      </c>
      <c r="B64" s="44" t="s">
        <v>326</v>
      </c>
      <c r="C64" s="473"/>
      <c r="D64" s="477"/>
      <c r="E64" s="452"/>
      <c r="G64" s="6">
        <f t="shared" si="0"/>
        <v>0</v>
      </c>
      <c r="H64" s="6">
        <f t="shared" si="1"/>
        <v>0</v>
      </c>
      <c r="J64" s="36"/>
      <c r="K64" s="39"/>
      <c r="M64" s="473"/>
      <c r="N64" s="477"/>
      <c r="P64" s="473"/>
      <c r="Q64" s="477"/>
      <c r="S64" s="473"/>
      <c r="T64" s="477"/>
    </row>
    <row r="65" spans="1:20">
      <c r="A65" s="238">
        <v>2</v>
      </c>
      <c r="B65" s="238" t="s">
        <v>867</v>
      </c>
      <c r="C65" s="455"/>
      <c r="D65" s="479">
        <f>SUM(D66:D72)</f>
        <v>0</v>
      </c>
      <c r="E65" s="456"/>
      <c r="G65" s="6">
        <f t="shared" si="0"/>
        <v>0</v>
      </c>
      <c r="H65" s="6">
        <f t="shared" si="1"/>
        <v>0</v>
      </c>
      <c r="J65" s="36"/>
      <c r="K65" s="216"/>
      <c r="M65" s="455"/>
      <c r="N65" s="479">
        <f>SUM(N66:N72)</f>
        <v>0</v>
      </c>
      <c r="P65" s="455"/>
      <c r="Q65" s="479">
        <f>SUM(Q66:Q72)</f>
        <v>0</v>
      </c>
      <c r="S65" s="455"/>
      <c r="T65" s="479">
        <f>SUM(T66:T72)</f>
        <v>0</v>
      </c>
    </row>
    <row r="66" spans="1:20">
      <c r="A66" s="97">
        <v>2.1</v>
      </c>
      <c r="B66" s="457" t="s">
        <v>89</v>
      </c>
      <c r="C66" s="458"/>
      <c r="D66" s="481"/>
      <c r="E66" s="456"/>
      <c r="G66" s="6">
        <f t="shared" si="0"/>
        <v>0</v>
      </c>
      <c r="H66" s="6">
        <f t="shared" si="1"/>
        <v>0</v>
      </c>
      <c r="J66" s="269"/>
      <c r="K66" s="118">
        <f>SUM(K67:K72)</f>
        <v>0</v>
      </c>
      <c r="M66" s="458"/>
      <c r="N66" s="481"/>
      <c r="P66" s="458"/>
      <c r="Q66" s="481"/>
      <c r="S66" s="458"/>
      <c r="T66" s="481"/>
    </row>
    <row r="67" spans="1:20">
      <c r="A67" s="97">
        <v>2.2000000000000002</v>
      </c>
      <c r="B67" s="457" t="s">
        <v>385</v>
      </c>
      <c r="C67" s="458"/>
      <c r="D67" s="481"/>
      <c r="E67" s="456"/>
      <c r="G67" s="6">
        <f t="shared" si="0"/>
        <v>0</v>
      </c>
      <c r="H67" s="6">
        <f t="shared" si="1"/>
        <v>0</v>
      </c>
      <c r="J67" s="269"/>
      <c r="K67" s="40"/>
      <c r="M67" s="458"/>
      <c r="N67" s="481"/>
      <c r="P67" s="458"/>
      <c r="Q67" s="481"/>
      <c r="S67" s="458"/>
      <c r="T67" s="481"/>
    </row>
    <row r="68" spans="1:20">
      <c r="A68" s="97">
        <v>2.2999999999999998</v>
      </c>
      <c r="B68" s="457" t="s">
        <v>93</v>
      </c>
      <c r="C68" s="458"/>
      <c r="D68" s="481"/>
      <c r="E68" s="456"/>
      <c r="G68" s="6">
        <f t="shared" si="0"/>
        <v>0</v>
      </c>
      <c r="H68" s="6">
        <f t="shared" si="1"/>
        <v>0</v>
      </c>
      <c r="J68" s="271"/>
      <c r="K68" s="41"/>
      <c r="M68" s="458"/>
      <c r="N68" s="481"/>
      <c r="P68" s="458"/>
      <c r="Q68" s="481"/>
      <c r="S68" s="458"/>
      <c r="T68" s="481"/>
    </row>
    <row r="69" spans="1:20">
      <c r="A69" s="97">
        <v>2.4</v>
      </c>
      <c r="B69" s="457" t="s">
        <v>92</v>
      </c>
      <c r="C69" s="458"/>
      <c r="D69" s="481"/>
      <c r="E69" s="456"/>
      <c r="G69" s="6">
        <f t="shared" si="0"/>
        <v>0</v>
      </c>
      <c r="H69" s="6">
        <f t="shared" si="1"/>
        <v>0</v>
      </c>
      <c r="J69" s="271"/>
      <c r="K69" s="41"/>
      <c r="M69" s="458"/>
      <c r="N69" s="481"/>
      <c r="P69" s="458"/>
      <c r="Q69" s="481"/>
      <c r="S69" s="458"/>
      <c r="T69" s="481"/>
    </row>
    <row r="70" spans="1:20">
      <c r="A70" s="97">
        <v>2.5</v>
      </c>
      <c r="B70" s="457" t="s">
        <v>868</v>
      </c>
      <c r="C70" s="458"/>
      <c r="D70" s="481"/>
      <c r="E70" s="456"/>
      <c r="G70" s="6">
        <f t="shared" si="0"/>
        <v>0</v>
      </c>
      <c r="H70" s="6">
        <f t="shared" si="1"/>
        <v>0</v>
      </c>
      <c r="J70" s="271"/>
      <c r="K70" s="41"/>
      <c r="M70" s="458"/>
      <c r="N70" s="481"/>
      <c r="P70" s="458"/>
      <c r="Q70" s="481"/>
      <c r="S70" s="458"/>
      <c r="T70" s="481"/>
    </row>
    <row r="71" spans="1:20">
      <c r="A71" s="97">
        <v>2.6</v>
      </c>
      <c r="B71" s="457" t="s">
        <v>90</v>
      </c>
      <c r="C71" s="458"/>
      <c r="D71" s="481"/>
      <c r="E71" s="456"/>
      <c r="G71" s="6">
        <f t="shared" si="0"/>
        <v>0</v>
      </c>
      <c r="H71" s="6">
        <f t="shared" si="1"/>
        <v>0</v>
      </c>
      <c r="J71" s="271"/>
      <c r="K71" s="41"/>
      <c r="M71" s="458"/>
      <c r="N71" s="481"/>
      <c r="P71" s="458"/>
      <c r="Q71" s="481"/>
      <c r="S71" s="458"/>
      <c r="T71" s="481"/>
    </row>
    <row r="72" spans="1:20">
      <c r="A72" s="97">
        <v>2.7</v>
      </c>
      <c r="B72" s="457" t="s">
        <v>91</v>
      </c>
      <c r="C72" s="459"/>
      <c r="D72" s="481"/>
      <c r="E72" s="456"/>
      <c r="G72" s="6">
        <f t="shared" si="0"/>
        <v>0</v>
      </c>
      <c r="H72" s="6">
        <f t="shared" si="1"/>
        <v>0</v>
      </c>
      <c r="J72" s="271"/>
      <c r="K72" s="41"/>
      <c r="M72" s="459"/>
      <c r="N72" s="481"/>
      <c r="P72" s="459"/>
      <c r="Q72" s="481"/>
      <c r="S72" s="459"/>
      <c r="T72" s="481"/>
    </row>
    <row r="73" spans="1:20">
      <c r="A73" s="238">
        <v>3</v>
      </c>
      <c r="B73" s="238" t="s">
        <v>418</v>
      </c>
      <c r="C73" s="479"/>
      <c r="D73" s="481"/>
      <c r="E73" s="456"/>
      <c r="G73" s="6">
        <f t="shared" si="0"/>
        <v>0</v>
      </c>
      <c r="H73" s="6">
        <f t="shared" si="1"/>
        <v>0</v>
      </c>
      <c r="J73" s="270"/>
      <c r="K73" s="268"/>
      <c r="M73" s="479"/>
      <c r="N73" s="481"/>
      <c r="P73" s="479"/>
      <c r="Q73" s="481"/>
      <c r="S73" s="479"/>
      <c r="T73" s="481"/>
    </row>
    <row r="74" spans="1:20">
      <c r="A74" s="238">
        <v>4</v>
      </c>
      <c r="B74" s="238" t="s">
        <v>241</v>
      </c>
      <c r="C74" s="479"/>
      <c r="D74" s="479">
        <f>SUM(D75:D76)</f>
        <v>0</v>
      </c>
      <c r="E74" s="456"/>
      <c r="G74" s="6">
        <f t="shared" si="0"/>
        <v>0</v>
      </c>
      <c r="H74" s="6">
        <f t="shared" si="1"/>
        <v>0</v>
      </c>
      <c r="J74" s="270">
        <f>SUM(J75:J76)</f>
        <v>0</v>
      </c>
      <c r="K74" s="84">
        <f>SUM(K75:K76)</f>
        <v>0</v>
      </c>
      <c r="M74" s="479"/>
      <c r="N74" s="479">
        <f>SUM(N75:N76)</f>
        <v>0</v>
      </c>
      <c r="P74" s="479"/>
      <c r="Q74" s="479">
        <f>SUM(Q75:Q76)</f>
        <v>0</v>
      </c>
      <c r="S74" s="479"/>
      <c r="T74" s="479">
        <f>SUM(T75:T76)</f>
        <v>0</v>
      </c>
    </row>
    <row r="75" spans="1:20">
      <c r="A75" s="97">
        <v>4.0999999999999996</v>
      </c>
      <c r="B75" s="97" t="s">
        <v>242</v>
      </c>
      <c r="C75" s="458"/>
      <c r="D75" s="482"/>
      <c r="E75" s="456"/>
      <c r="G75" s="6">
        <f t="shared" ref="G75:G77" si="2">J:J+M:M+P:P+S:S</f>
        <v>0</v>
      </c>
      <c r="H75" s="6">
        <f t="shared" ref="H75:H77" si="3">K:K+N:N+Q:Q+T:T</f>
        <v>0</v>
      </c>
      <c r="J75" s="8"/>
      <c r="K75" s="8"/>
      <c r="M75" s="458"/>
      <c r="N75" s="482"/>
      <c r="P75" s="458"/>
      <c r="Q75" s="482"/>
      <c r="S75" s="458"/>
      <c r="T75" s="482"/>
    </row>
    <row r="76" spans="1:20">
      <c r="A76" s="97">
        <v>4.2</v>
      </c>
      <c r="B76" s="97" t="s">
        <v>243</v>
      </c>
      <c r="C76" s="459"/>
      <c r="D76" s="482"/>
      <c r="E76" s="456"/>
      <c r="G76" s="6">
        <f t="shared" si="2"/>
        <v>0</v>
      </c>
      <c r="H76" s="6">
        <f t="shared" si="3"/>
        <v>0</v>
      </c>
      <c r="J76" s="8"/>
      <c r="K76" s="8"/>
      <c r="M76" s="459"/>
      <c r="N76" s="482"/>
      <c r="P76" s="459"/>
      <c r="Q76" s="482"/>
      <c r="S76" s="459"/>
      <c r="T76" s="482"/>
    </row>
    <row r="77" spans="1:20">
      <c r="A77" s="238">
        <v>5</v>
      </c>
      <c r="B77" s="238" t="s">
        <v>269</v>
      </c>
      <c r="C77" s="460"/>
      <c r="D77" s="459"/>
      <c r="E77" s="456"/>
      <c r="G77" s="6">
        <f t="shared" si="2"/>
        <v>0</v>
      </c>
      <c r="H77" s="6">
        <f t="shared" si="3"/>
        <v>0</v>
      </c>
      <c r="M77" s="460"/>
      <c r="N77" s="459"/>
      <c r="P77" s="460"/>
      <c r="Q77" s="459"/>
      <c r="S77" s="460"/>
      <c r="T77" s="459"/>
    </row>
    <row r="78" spans="1:20">
      <c r="B78" s="209"/>
    </row>
    <row r="79" spans="1:20">
      <c r="E79" s="19"/>
    </row>
    <row r="80" spans="1:20">
      <c r="B80" s="209"/>
    </row>
    <row r="81" spans="1:11" s="195" customFormat="1" ht="12.75"/>
    <row r="82" spans="1:11">
      <c r="A82" s="206" t="s">
        <v>96</v>
      </c>
      <c r="E82" s="19"/>
    </row>
    <row r="83" spans="1:11">
      <c r="E83" s="211"/>
      <c r="F83" s="211"/>
      <c r="G83" s="211"/>
      <c r="H83" s="211"/>
      <c r="I83" s="211"/>
      <c r="J83" s="211"/>
      <c r="K83" s="211"/>
    </row>
    <row r="84" spans="1:11">
      <c r="D84" s="207"/>
      <c r="E84" s="211"/>
      <c r="F84" s="211"/>
      <c r="G84" s="211"/>
      <c r="H84" s="211"/>
      <c r="I84" s="211"/>
      <c r="J84" s="211"/>
      <c r="K84" s="211"/>
    </row>
    <row r="85" spans="1:11">
      <c r="A85" s="211"/>
      <c r="B85" s="206" t="s">
        <v>415</v>
      </c>
      <c r="D85" s="207"/>
      <c r="E85" s="211"/>
      <c r="F85" s="211"/>
      <c r="G85" s="211"/>
      <c r="H85" s="211"/>
      <c r="I85" s="211"/>
      <c r="J85" s="211"/>
      <c r="K85" s="211"/>
    </row>
    <row r="86" spans="1:11">
      <c r="A86" s="211"/>
      <c r="B86" s="21" t="s">
        <v>416</v>
      </c>
      <c r="D86" s="207"/>
      <c r="E86" s="211"/>
      <c r="F86" s="211"/>
      <c r="G86" s="211"/>
      <c r="H86" s="211"/>
      <c r="I86" s="211"/>
      <c r="J86" s="211"/>
      <c r="K86" s="211"/>
    </row>
    <row r="87" spans="1:11" s="211" customFormat="1" ht="12.75">
      <c r="B87" s="461" t="s">
        <v>128</v>
      </c>
    </row>
    <row r="88" spans="1:11" s="195" customFormat="1" ht="12.75"/>
  </sheetData>
  <mergeCells count="4">
    <mergeCell ref="C1:D1"/>
    <mergeCell ref="C2:D2"/>
    <mergeCell ref="P2:Q2"/>
    <mergeCell ref="P10:Q10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showGridLines="0" view="pageBreakPreview" zoomScale="70" zoomScaleNormal="100" zoomScaleSheetLayoutView="70" workbookViewId="0">
      <selection activeCell="C2" sqref="C2:D2"/>
    </sheetView>
  </sheetViews>
  <sheetFormatPr defaultRowHeight="15"/>
  <cols>
    <col min="1" max="1" width="8.85546875" style="21" customWidth="1"/>
    <col min="2" max="2" width="88" style="21" customWidth="1"/>
    <col min="3" max="4" width="13.5703125" style="21" customWidth="1"/>
    <col min="5" max="5" width="0.7109375" style="21" customWidth="1"/>
    <col min="6" max="16384" width="9.140625" style="21"/>
  </cols>
  <sheetData>
    <row r="1" spans="1:5" s="6" customFormat="1">
      <c r="A1" s="443" t="s">
        <v>869</v>
      </c>
      <c r="B1" s="444"/>
      <c r="C1" s="513" t="s">
        <v>98</v>
      </c>
      <c r="D1" s="513"/>
      <c r="E1" s="90"/>
    </row>
    <row r="2" spans="1:5" s="6" customFormat="1">
      <c r="A2" s="443" t="s">
        <v>317</v>
      </c>
      <c r="B2" s="444"/>
      <c r="C2" s="511" t="s">
        <v>889</v>
      </c>
      <c r="D2" s="512"/>
      <c r="E2" s="90"/>
    </row>
    <row r="3" spans="1:5" s="6" customFormat="1">
      <c r="A3" s="114" t="s">
        <v>129</v>
      </c>
      <c r="B3" s="443"/>
      <c r="C3" s="433"/>
      <c r="D3" s="433"/>
      <c r="E3" s="90"/>
    </row>
    <row r="4" spans="1:5" s="6" customFormat="1">
      <c r="A4" s="114"/>
      <c r="B4" s="114"/>
      <c r="C4" s="433"/>
      <c r="D4" s="433"/>
      <c r="E4" s="90"/>
    </row>
    <row r="5" spans="1:5">
      <c r="A5" s="444" t="str">
        <f>'[2]ფორმა N2'!A4</f>
        <v>ანგარიშვალდებული პირის დასახელება:</v>
      </c>
      <c r="B5" s="444"/>
      <c r="C5" s="114"/>
      <c r="D5" s="114"/>
      <c r="E5" s="445"/>
    </row>
    <row r="6" spans="1:5">
      <c r="A6" s="110" t="s">
        <v>850</v>
      </c>
      <c r="B6" s="446"/>
      <c r="C6" s="447"/>
      <c r="D6" s="447"/>
      <c r="E6" s="445"/>
    </row>
    <row r="7" spans="1:5">
      <c r="A7" s="444"/>
      <c r="B7" s="444"/>
      <c r="C7" s="114"/>
      <c r="D7" s="114"/>
      <c r="E7" s="445"/>
    </row>
    <row r="8" spans="1:5" s="6" customFormat="1">
      <c r="A8" s="432"/>
      <c r="B8" s="432"/>
      <c r="C8" s="77"/>
      <c r="D8" s="77"/>
      <c r="E8" s="90"/>
    </row>
    <row r="9" spans="1:5" s="6" customFormat="1" ht="30">
      <c r="A9" s="88" t="s">
        <v>64</v>
      </c>
      <c r="B9" s="88" t="s">
        <v>322</v>
      </c>
      <c r="C9" s="78" t="s">
        <v>10</v>
      </c>
      <c r="D9" s="78" t="s">
        <v>9</v>
      </c>
      <c r="E9" s="90"/>
    </row>
    <row r="10" spans="1:5" s="9" customFormat="1" ht="18">
      <c r="A10" s="97" t="s">
        <v>318</v>
      </c>
      <c r="B10" s="97"/>
      <c r="C10" s="4"/>
      <c r="D10" s="4"/>
      <c r="E10" s="92"/>
    </row>
    <row r="11" spans="1:5" s="10" customFormat="1">
      <c r="A11" s="97" t="s">
        <v>319</v>
      </c>
      <c r="B11" s="97"/>
      <c r="C11" s="4"/>
      <c r="D11" s="4"/>
      <c r="E11" s="93"/>
    </row>
    <row r="12" spans="1:5" s="10" customFormat="1">
      <c r="A12" s="86" t="s">
        <v>268</v>
      </c>
      <c r="B12" s="86"/>
      <c r="C12" s="4"/>
      <c r="D12" s="4"/>
      <c r="E12" s="93"/>
    </row>
    <row r="13" spans="1:5" s="10" customFormat="1">
      <c r="A13" s="86" t="s">
        <v>268</v>
      </c>
      <c r="B13" s="86"/>
      <c r="C13" s="4"/>
      <c r="D13" s="4"/>
      <c r="E13" s="93"/>
    </row>
    <row r="14" spans="1:5" s="10" customFormat="1">
      <c r="A14" s="86" t="s">
        <v>268</v>
      </c>
      <c r="B14" s="86"/>
      <c r="C14" s="4"/>
      <c r="D14" s="4"/>
      <c r="E14" s="93"/>
    </row>
    <row r="15" spans="1:5" s="10" customFormat="1">
      <c r="A15" s="86" t="s">
        <v>268</v>
      </c>
      <c r="B15" s="86"/>
      <c r="C15" s="4"/>
      <c r="D15" s="4"/>
      <c r="E15" s="93"/>
    </row>
    <row r="16" spans="1:5" s="10" customFormat="1">
      <c r="A16" s="86" t="s">
        <v>268</v>
      </c>
      <c r="B16" s="86"/>
      <c r="C16" s="4"/>
      <c r="D16" s="4"/>
      <c r="E16" s="93"/>
    </row>
    <row r="17" spans="1:5" s="10" customFormat="1" ht="17.25" customHeight="1">
      <c r="A17" s="97" t="s">
        <v>320</v>
      </c>
      <c r="B17" s="86"/>
      <c r="C17" s="4"/>
      <c r="D17" s="4"/>
      <c r="E17" s="93"/>
    </row>
    <row r="18" spans="1:5" s="10" customFormat="1" ht="18" customHeight="1">
      <c r="A18" s="97" t="s">
        <v>321</v>
      </c>
      <c r="B18" s="86"/>
      <c r="C18" s="4"/>
      <c r="D18" s="4"/>
      <c r="E18" s="93"/>
    </row>
    <row r="19" spans="1:5" s="10" customFormat="1">
      <c r="A19" s="86" t="s">
        <v>268</v>
      </c>
      <c r="B19" s="86"/>
      <c r="C19" s="4"/>
      <c r="D19" s="4"/>
      <c r="E19" s="93"/>
    </row>
    <row r="20" spans="1:5" s="10" customFormat="1">
      <c r="A20" s="86" t="s">
        <v>268</v>
      </c>
      <c r="B20" s="86"/>
      <c r="C20" s="4"/>
      <c r="D20" s="4"/>
      <c r="E20" s="93"/>
    </row>
    <row r="21" spans="1:5" s="10" customFormat="1">
      <c r="A21" s="86" t="s">
        <v>268</v>
      </c>
      <c r="B21" s="86"/>
      <c r="C21" s="4"/>
      <c r="D21" s="4"/>
      <c r="E21" s="93"/>
    </row>
    <row r="22" spans="1:5" s="10" customFormat="1">
      <c r="A22" s="86" t="s">
        <v>268</v>
      </c>
      <c r="B22" s="86"/>
      <c r="C22" s="4"/>
      <c r="D22" s="4"/>
      <c r="E22" s="93"/>
    </row>
    <row r="23" spans="1:5" s="10" customFormat="1">
      <c r="A23" s="86" t="s">
        <v>268</v>
      </c>
      <c r="B23" s="86"/>
      <c r="C23" s="4"/>
      <c r="D23" s="4"/>
      <c r="E23" s="93"/>
    </row>
    <row r="24" spans="1:5">
      <c r="A24" s="462"/>
      <c r="B24" s="462" t="s">
        <v>870</v>
      </c>
      <c r="C24" s="454">
        <f>SUM(C10:C23)</f>
        <v>0</v>
      </c>
      <c r="D24" s="454">
        <f>SUM(D10:D23)</f>
        <v>0</v>
      </c>
      <c r="E24" s="456"/>
    </row>
    <row r="25" spans="1:5">
      <c r="A25" s="209"/>
      <c r="B25" s="209"/>
    </row>
    <row r="26" spans="1:5">
      <c r="A26" s="463" t="s">
        <v>871</v>
      </c>
      <c r="E26" s="19"/>
    </row>
    <row r="27" spans="1:5">
      <c r="A27" s="21" t="s">
        <v>872</v>
      </c>
    </row>
    <row r="28" spans="1:5">
      <c r="A28" s="210" t="s">
        <v>873</v>
      </c>
    </row>
    <row r="29" spans="1:5">
      <c r="A29" s="210"/>
    </row>
    <row r="30" spans="1:5">
      <c r="A30" s="210" t="s">
        <v>874</v>
      </c>
    </row>
    <row r="31" spans="1:5" s="195" customFormat="1" ht="12.75"/>
    <row r="32" spans="1:5">
      <c r="A32" s="206" t="s">
        <v>96</v>
      </c>
      <c r="E32" s="19"/>
    </row>
    <row r="33" spans="1:9">
      <c r="E33" s="211"/>
      <c r="F33" s="211"/>
      <c r="G33" s="211"/>
      <c r="H33" s="211"/>
      <c r="I33" s="211"/>
    </row>
    <row r="34" spans="1:9">
      <c r="D34" s="207"/>
      <c r="E34" s="211"/>
      <c r="F34" s="211"/>
      <c r="G34" s="211"/>
      <c r="H34" s="211"/>
      <c r="I34" s="211"/>
    </row>
    <row r="35" spans="1:9">
      <c r="A35" s="206"/>
      <c r="B35" s="206" t="s">
        <v>260</v>
      </c>
      <c r="D35" s="207"/>
      <c r="E35" s="211"/>
      <c r="F35" s="211"/>
      <c r="G35" s="211"/>
      <c r="H35" s="211"/>
      <c r="I35" s="211"/>
    </row>
    <row r="36" spans="1:9">
      <c r="B36" s="21" t="s">
        <v>259</v>
      </c>
      <c r="D36" s="207"/>
      <c r="E36" s="211"/>
      <c r="F36" s="211"/>
      <c r="G36" s="211"/>
      <c r="H36" s="211"/>
      <c r="I36" s="211"/>
    </row>
    <row r="37" spans="1:9" s="211" customFormat="1" ht="12.75">
      <c r="A37" s="461"/>
      <c r="B37" s="461" t="s">
        <v>128</v>
      </c>
    </row>
    <row r="38" spans="1:9" s="195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view="pageBreakPreview" zoomScale="70" zoomScaleNormal="100" zoomScaleSheetLayoutView="70" workbookViewId="0">
      <selection activeCell="G19" sqref="G19"/>
    </sheetView>
  </sheetViews>
  <sheetFormatPr defaultRowHeight="12.75"/>
  <cols>
    <col min="1" max="1" width="5.42578125" style="464" customWidth="1"/>
    <col min="2" max="2" width="20.85546875" style="464" customWidth="1"/>
    <col min="3" max="3" width="26" style="464" customWidth="1"/>
    <col min="4" max="4" width="17" style="464" customWidth="1"/>
    <col min="5" max="5" width="18.140625" style="464" customWidth="1"/>
    <col min="6" max="6" width="14.7109375" style="464" customWidth="1"/>
    <col min="7" max="7" width="15.5703125" style="464" customWidth="1"/>
    <col min="8" max="8" width="14.7109375" style="464" customWidth="1"/>
    <col min="9" max="9" width="29.7109375" style="464" customWidth="1"/>
    <col min="10" max="10" width="0" style="464" hidden="1" customWidth="1"/>
    <col min="11" max="16384" width="9.140625" style="464"/>
  </cols>
  <sheetData>
    <row r="1" spans="1:10" ht="15">
      <c r="A1" s="443" t="s">
        <v>875</v>
      </c>
      <c r="B1" s="443"/>
      <c r="C1" s="444"/>
      <c r="D1" s="444"/>
      <c r="E1" s="444"/>
      <c r="F1" s="444"/>
      <c r="G1" s="433"/>
      <c r="H1" s="433"/>
      <c r="I1" s="513" t="s">
        <v>98</v>
      </c>
      <c r="J1" s="513"/>
    </row>
    <row r="2" spans="1:10" ht="15">
      <c r="A2" s="114" t="s">
        <v>129</v>
      </c>
      <c r="B2" s="443"/>
      <c r="C2" s="444"/>
      <c r="D2" s="444"/>
      <c r="E2" s="444"/>
      <c r="F2" s="444"/>
      <c r="G2" s="433"/>
      <c r="H2" s="433"/>
      <c r="I2" s="511" t="s">
        <v>889</v>
      </c>
      <c r="J2" s="512"/>
    </row>
    <row r="3" spans="1:10" ht="15">
      <c r="A3" s="114"/>
      <c r="B3" s="114"/>
      <c r="C3" s="443"/>
      <c r="D3" s="443"/>
      <c r="E3" s="443"/>
      <c r="F3" s="443"/>
      <c r="G3" s="433"/>
      <c r="H3" s="433"/>
      <c r="I3" s="433"/>
    </row>
    <row r="4" spans="1:10" ht="15">
      <c r="A4" s="444" t="str">
        <f>'[2]ფორმა N2'!A4</f>
        <v>ანგარიშვალდებული პირის დასახელება:</v>
      </c>
      <c r="B4" s="444"/>
      <c r="C4" s="444"/>
      <c r="D4" s="444"/>
      <c r="E4" s="444"/>
      <c r="F4" s="444"/>
      <c r="G4" s="114"/>
      <c r="H4" s="114"/>
      <c r="I4" s="114"/>
    </row>
    <row r="5" spans="1:10" ht="15">
      <c r="A5" s="110" t="s">
        <v>850</v>
      </c>
      <c r="B5" s="446"/>
      <c r="C5" s="446"/>
      <c r="D5" s="446"/>
      <c r="E5" s="446"/>
      <c r="F5" s="446"/>
      <c r="G5" s="447"/>
      <c r="H5" s="447"/>
      <c r="I5" s="447"/>
    </row>
    <row r="6" spans="1:10" ht="15">
      <c r="A6" s="444"/>
      <c r="B6" s="444"/>
      <c r="C6" s="444"/>
      <c r="D6" s="444"/>
      <c r="E6" s="444"/>
      <c r="F6" s="444"/>
      <c r="G6" s="114"/>
      <c r="H6" s="114"/>
      <c r="I6" s="114"/>
    </row>
    <row r="7" spans="1:10" ht="15">
      <c r="A7" s="432"/>
      <c r="B7" s="432"/>
      <c r="C7" s="432"/>
      <c r="D7" s="432"/>
      <c r="E7" s="432"/>
      <c r="F7" s="432"/>
      <c r="G7" s="77"/>
      <c r="H7" s="77"/>
      <c r="I7" s="77"/>
    </row>
    <row r="8" spans="1:10" ht="45">
      <c r="A8" s="89" t="s">
        <v>64</v>
      </c>
      <c r="B8" s="89" t="s">
        <v>328</v>
      </c>
      <c r="C8" s="89" t="s">
        <v>329</v>
      </c>
      <c r="D8" s="89" t="s">
        <v>216</v>
      </c>
      <c r="E8" s="89" t="s">
        <v>333</v>
      </c>
      <c r="F8" s="89" t="s">
        <v>336</v>
      </c>
      <c r="G8" s="78" t="s">
        <v>10</v>
      </c>
      <c r="H8" s="78" t="s">
        <v>9</v>
      </c>
      <c r="I8" s="78" t="s">
        <v>379</v>
      </c>
      <c r="J8" s="465" t="s">
        <v>335</v>
      </c>
    </row>
    <row r="9" spans="1:10" ht="15">
      <c r="A9" s="97">
        <v>1</v>
      </c>
      <c r="B9" s="442" t="s">
        <v>683</v>
      </c>
      <c r="C9" s="442" t="s">
        <v>855</v>
      </c>
      <c r="D9" s="440" t="s">
        <v>856</v>
      </c>
      <c r="E9" s="97" t="s">
        <v>857</v>
      </c>
      <c r="F9" s="97" t="s">
        <v>335</v>
      </c>
      <c r="G9" s="441">
        <v>2500</v>
      </c>
      <c r="H9" s="441"/>
      <c r="I9" s="441"/>
      <c r="J9" s="465" t="s">
        <v>0</v>
      </c>
    </row>
    <row r="10" spans="1:10" ht="15">
      <c r="A10" s="97">
        <v>2</v>
      </c>
      <c r="B10" s="442" t="s">
        <v>858</v>
      </c>
      <c r="C10" s="442" t="s">
        <v>859</v>
      </c>
      <c r="D10" s="440" t="s">
        <v>861</v>
      </c>
      <c r="E10" s="97" t="s">
        <v>860</v>
      </c>
      <c r="F10" s="97" t="s">
        <v>335</v>
      </c>
      <c r="G10" s="441">
        <v>1250</v>
      </c>
      <c r="H10" s="441"/>
      <c r="I10" s="441"/>
    </row>
    <row r="11" spans="1:10" ht="15">
      <c r="A11" s="97">
        <v>3</v>
      </c>
      <c r="B11" s="86"/>
      <c r="C11" s="86"/>
      <c r="D11" s="86"/>
      <c r="E11" s="86"/>
      <c r="F11" s="97"/>
      <c r="G11" s="4"/>
      <c r="H11" s="4"/>
      <c r="I11" s="4"/>
    </row>
    <row r="12" spans="1:10" ht="15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>
      <c r="A19" s="86" t="s">
        <v>266</v>
      </c>
      <c r="B19" s="86"/>
      <c r="C19" s="86"/>
      <c r="D19" s="86"/>
      <c r="E19" s="86"/>
      <c r="F19" s="97"/>
      <c r="G19" s="4"/>
      <c r="H19" s="4"/>
      <c r="I19" s="4"/>
    </row>
    <row r="20" spans="1:9" ht="15">
      <c r="A20" s="86"/>
      <c r="B20" s="462"/>
      <c r="C20" s="462"/>
      <c r="D20" s="462"/>
      <c r="E20" s="462"/>
      <c r="F20" s="86" t="s">
        <v>424</v>
      </c>
      <c r="G20" s="454">
        <f>SUM(G9:G19)</f>
        <v>3750</v>
      </c>
      <c r="H20" s="454">
        <f>SUM(H9:H19)</f>
        <v>0</v>
      </c>
      <c r="I20" s="454">
        <f>SUM(I9:I19)</f>
        <v>0</v>
      </c>
    </row>
    <row r="21" spans="1:9" ht="15">
      <c r="A21" s="466"/>
      <c r="B21" s="466"/>
      <c r="C21" s="466"/>
      <c r="D21" s="466"/>
      <c r="E21" s="466"/>
      <c r="F21" s="466"/>
      <c r="G21" s="466"/>
      <c r="H21" s="467"/>
      <c r="I21" s="467"/>
    </row>
    <row r="22" spans="1:9" ht="15">
      <c r="A22" s="468" t="s">
        <v>876</v>
      </c>
      <c r="B22" s="468"/>
      <c r="C22" s="466"/>
      <c r="D22" s="466"/>
      <c r="E22" s="466"/>
      <c r="F22" s="466"/>
      <c r="G22" s="466"/>
      <c r="H22" s="467"/>
      <c r="I22" s="467"/>
    </row>
    <row r="23" spans="1:9" ht="15">
      <c r="A23" s="468"/>
      <c r="B23" s="468"/>
      <c r="C23" s="466"/>
      <c r="D23" s="466"/>
      <c r="E23" s="466"/>
      <c r="F23" s="466"/>
      <c r="G23" s="466"/>
      <c r="H23" s="467"/>
      <c r="I23" s="467"/>
    </row>
    <row r="24" spans="1:9" ht="15">
      <c r="A24" s="468"/>
      <c r="B24" s="468"/>
      <c r="C24" s="467"/>
      <c r="D24" s="467"/>
      <c r="E24" s="467"/>
      <c r="F24" s="467"/>
      <c r="G24" s="467"/>
      <c r="H24" s="467"/>
      <c r="I24" s="467"/>
    </row>
    <row r="25" spans="1:9" ht="15">
      <c r="A25" s="468"/>
      <c r="B25" s="468"/>
      <c r="C25" s="467"/>
      <c r="D25" s="467"/>
      <c r="E25" s="467"/>
      <c r="F25" s="467"/>
      <c r="G25" s="467"/>
      <c r="H25" s="467"/>
      <c r="I25" s="467"/>
    </row>
    <row r="26" spans="1:9">
      <c r="A26" s="469"/>
      <c r="B26" s="469"/>
      <c r="C26" s="469"/>
      <c r="D26" s="469"/>
      <c r="E26" s="469"/>
      <c r="F26" s="469"/>
      <c r="G26" s="469"/>
      <c r="H26" s="469"/>
      <c r="I26" s="469"/>
    </row>
    <row r="27" spans="1:9" ht="15">
      <c r="A27" s="470" t="s">
        <v>96</v>
      </c>
      <c r="B27" s="470"/>
      <c r="C27" s="467"/>
      <c r="D27" s="467"/>
      <c r="E27" s="467"/>
      <c r="F27" s="467"/>
      <c r="G27" s="467"/>
      <c r="H27" s="467"/>
      <c r="I27" s="467"/>
    </row>
    <row r="28" spans="1:9" ht="15">
      <c r="A28" s="467"/>
      <c r="B28" s="467"/>
      <c r="C28" s="467"/>
      <c r="D28" s="467"/>
      <c r="E28" s="467"/>
      <c r="F28" s="467"/>
      <c r="G28" s="467"/>
      <c r="H28" s="467"/>
      <c r="I28" s="467"/>
    </row>
    <row r="29" spans="1:9" ht="15">
      <c r="A29" s="467"/>
      <c r="B29" s="467"/>
      <c r="C29" s="467"/>
      <c r="D29" s="467"/>
      <c r="E29" s="471"/>
      <c r="F29" s="471"/>
      <c r="G29" s="471"/>
      <c r="H29" s="467"/>
      <c r="I29" s="467"/>
    </row>
    <row r="30" spans="1:9" ht="15">
      <c r="A30" s="470"/>
      <c r="B30" s="470"/>
      <c r="C30" s="470" t="s">
        <v>378</v>
      </c>
      <c r="D30" s="470"/>
      <c r="E30" s="470"/>
      <c r="F30" s="470"/>
      <c r="G30" s="470"/>
      <c r="H30" s="467"/>
      <c r="I30" s="467"/>
    </row>
    <row r="31" spans="1:9" ht="15">
      <c r="A31" s="467"/>
      <c r="B31" s="467"/>
      <c r="C31" s="467" t="s">
        <v>377</v>
      </c>
      <c r="D31" s="467"/>
      <c r="E31" s="467"/>
      <c r="F31" s="467"/>
      <c r="G31" s="467"/>
      <c r="H31" s="467"/>
      <c r="I31" s="467"/>
    </row>
    <row r="32" spans="1:9">
      <c r="A32" s="472"/>
      <c r="B32" s="472"/>
      <c r="C32" s="472" t="s">
        <v>128</v>
      </c>
      <c r="D32" s="472"/>
      <c r="E32" s="472"/>
      <c r="F32" s="472"/>
      <c r="G32" s="472"/>
    </row>
  </sheetData>
  <mergeCells count="2">
    <mergeCell ref="I1:J1"/>
    <mergeCell ref="I2:J2"/>
  </mergeCells>
  <printOptions gridLines="1"/>
  <pageMargins left="0.25" right="0.25" top="0.75" bottom="0.75" header="0.3" footer="0.3"/>
  <pageSetup scale="8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70" zoomScaleSheetLayoutView="70" workbookViewId="0">
      <selection activeCell="D53" sqref="D53"/>
    </sheetView>
  </sheetViews>
  <sheetFormatPr defaultRowHeight="15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9.140625" style="21" customWidth="1"/>
    <col min="7" max="7" width="9.140625" style="21"/>
    <col min="8" max="13" width="0" style="21" hidden="1" customWidth="1"/>
    <col min="14" max="16384" width="9.140625" style="21"/>
  </cols>
  <sheetData>
    <row r="1" spans="1:12">
      <c r="A1" s="73" t="s">
        <v>292</v>
      </c>
      <c r="B1" s="114"/>
      <c r="C1" s="513" t="s">
        <v>98</v>
      </c>
      <c r="D1" s="513"/>
      <c r="E1" s="151"/>
    </row>
    <row r="2" spans="1:12">
      <c r="A2" s="75" t="s">
        <v>129</v>
      </c>
      <c r="B2" s="114"/>
      <c r="C2" s="511" t="s">
        <v>889</v>
      </c>
      <c r="D2" s="512"/>
      <c r="E2" s="151"/>
    </row>
    <row r="3" spans="1:12">
      <c r="A3" s="75"/>
      <c r="B3" s="114"/>
      <c r="C3" s="277"/>
      <c r="D3" s="277"/>
      <c r="E3" s="151"/>
      <c r="H3" s="484"/>
      <c r="I3" s="484"/>
    </row>
    <row r="4" spans="1:12" s="2" customFormat="1">
      <c r="A4" s="76" t="str">
        <f>'[3]ფორმა N2'!A4</f>
        <v>ანგარიშვალდებული პირის დასახელება:</v>
      </c>
      <c r="B4" s="76"/>
      <c r="C4" s="75"/>
      <c r="D4" s="75"/>
      <c r="E4" s="108"/>
      <c r="H4" s="75"/>
      <c r="I4" s="75"/>
      <c r="L4" s="21"/>
    </row>
    <row r="5" spans="1:12" s="2" customFormat="1">
      <c r="A5" s="110" t="s">
        <v>850</v>
      </c>
      <c r="B5" s="111"/>
      <c r="C5" s="57"/>
      <c r="D5" s="57"/>
      <c r="E5" s="108"/>
      <c r="H5" s="57"/>
      <c r="I5" s="57"/>
    </row>
    <row r="6" spans="1:12" s="2" customFormat="1">
      <c r="A6" s="76"/>
      <c r="B6" s="76"/>
      <c r="C6" s="75"/>
      <c r="D6" s="75"/>
      <c r="E6" s="108"/>
      <c r="H6" s="75"/>
      <c r="I6" s="75"/>
    </row>
    <row r="7" spans="1:12" s="6" customFormat="1">
      <c r="A7" s="275"/>
      <c r="B7" s="275"/>
      <c r="C7" s="77"/>
      <c r="D7" s="77"/>
      <c r="E7" s="152"/>
      <c r="H7" s="77"/>
      <c r="I7" s="77"/>
    </row>
    <row r="8" spans="1:12" s="6" customFormat="1" ht="30">
      <c r="A8" s="106" t="s">
        <v>64</v>
      </c>
      <c r="B8" s="78" t="s">
        <v>11</v>
      </c>
      <c r="C8" s="78" t="s">
        <v>10</v>
      </c>
      <c r="D8" s="78" t="s">
        <v>9</v>
      </c>
      <c r="E8" s="152"/>
      <c r="H8" s="511" t="s">
        <v>880</v>
      </c>
      <c r="I8" s="512"/>
      <c r="K8" s="78" t="s">
        <v>888</v>
      </c>
      <c r="L8" s="78" t="s">
        <v>9</v>
      </c>
    </row>
    <row r="9" spans="1:12" s="9" customFormat="1" ht="18">
      <c r="A9" s="13">
        <v>1</v>
      </c>
      <c r="B9" s="13" t="s">
        <v>57</v>
      </c>
      <c r="C9" s="81">
        <f>SUM(C10,C13,C53,C56,C57,C58,C75)</f>
        <v>1899.1</v>
      </c>
      <c r="D9" s="81">
        <f>SUM(D10,D13,D53,D56,D57,D58,D64,D71,D72)</f>
        <v>171.6</v>
      </c>
      <c r="E9" s="153"/>
      <c r="H9" s="81">
        <f>SUM(H10,H13,H53,H56,H57,H58,H75)</f>
        <v>2300</v>
      </c>
      <c r="I9" s="81">
        <f>SUM(I10,I13,I53,I56,I57,I58,I64,I71,I72)</f>
        <v>0</v>
      </c>
      <c r="K9" s="81">
        <f>SUM(K10,K13,K53,K56,K57,K58,K75)</f>
        <v>0</v>
      </c>
      <c r="L9" s="81">
        <f>SUM(L10,L13,L53,L56,L57,L58,L64,L71,L72)</f>
        <v>1975</v>
      </c>
    </row>
    <row r="10" spans="1:12" s="9" customFormat="1" ht="18">
      <c r="A10" s="14">
        <v>1.1000000000000001</v>
      </c>
      <c r="B10" s="14" t="s">
        <v>58</v>
      </c>
      <c r="C10" s="83">
        <f>SUM(C11:C12)</f>
        <v>0</v>
      </c>
      <c r="D10" s="83">
        <f>SUM(D11:D12)</f>
        <v>0</v>
      </c>
      <c r="E10" s="153"/>
      <c r="H10" s="83">
        <f>SUM(H11:H12)</f>
        <v>0</v>
      </c>
      <c r="I10" s="83">
        <f>SUM(I11:I12)</f>
        <v>0</v>
      </c>
      <c r="K10" s="83">
        <f>SUM(K11:K12)</f>
        <v>0</v>
      </c>
      <c r="L10" s="83">
        <f>SUM(L11:L12)</f>
        <v>0</v>
      </c>
    </row>
    <row r="11" spans="1:12" s="9" customFormat="1" ht="16.5" customHeight="1">
      <c r="A11" s="16" t="s">
        <v>30</v>
      </c>
      <c r="B11" s="16" t="s">
        <v>59</v>
      </c>
      <c r="C11" s="32">
        <v>0</v>
      </c>
      <c r="D11" s="33"/>
      <c r="E11" s="153"/>
      <c r="H11" s="32">
        <v>0</v>
      </c>
      <c r="I11" s="33"/>
      <c r="K11" s="32">
        <v>0</v>
      </c>
      <c r="L11" s="33"/>
    </row>
    <row r="12" spans="1:12" ht="16.5" customHeight="1">
      <c r="A12" s="16" t="s">
        <v>31</v>
      </c>
      <c r="B12" s="16" t="s">
        <v>0</v>
      </c>
      <c r="C12" s="32"/>
      <c r="D12" s="33"/>
      <c r="E12" s="151"/>
      <c r="H12" s="32"/>
      <c r="I12" s="33"/>
      <c r="K12" s="32"/>
      <c r="L12" s="33"/>
    </row>
    <row r="13" spans="1:12">
      <c r="A13" s="14">
        <v>1.2</v>
      </c>
      <c r="B13" s="14" t="s">
        <v>60</v>
      </c>
      <c r="C13" s="83">
        <f>SUM(C14,C17,C29:C32,C35,C36,C43,C44,C45,C46,C47,C51,C52)</f>
        <v>1899.1</v>
      </c>
      <c r="D13" s="83">
        <f>SUM(D14,D17,D29:D32,D35,D36,D43,D44,D45,D46,D47,D51,D52)</f>
        <v>171.6</v>
      </c>
      <c r="E13" s="151"/>
      <c r="H13" s="83">
        <f>SUM(H14,H17,H29:H32,H35,H36,H43,H44,H45,H46,H47,H51,H52)</f>
        <v>2300</v>
      </c>
      <c r="I13" s="83">
        <f>SUM(I14,I17,I29:I32,I35,I36,I43,I44,I45,I46,I47,I51,I52)</f>
        <v>0</v>
      </c>
      <c r="K13" s="83">
        <f>SUM(K14,K17,K29:K32,K35,K36,K43,K44,K45,K46,K47,K51,K52)</f>
        <v>0</v>
      </c>
      <c r="L13" s="83">
        <f>SUM(L14,L17,L29:L32,L35,L36,L43,L44,L45,L46,L47,L51,L52)</f>
        <v>1975</v>
      </c>
    </row>
    <row r="14" spans="1:12">
      <c r="A14" s="16" t="s">
        <v>32</v>
      </c>
      <c r="B14" s="16" t="s">
        <v>1</v>
      </c>
      <c r="C14" s="82">
        <f>SUM(C15:C16)</f>
        <v>0</v>
      </c>
      <c r="D14" s="82">
        <f>SUM(D15:D16)</f>
        <v>0</v>
      </c>
      <c r="E14" s="151"/>
      <c r="H14" s="82">
        <f>SUM(H15:H16)</f>
        <v>0</v>
      </c>
      <c r="I14" s="82">
        <f>SUM(I15:I16)</f>
        <v>0</v>
      </c>
      <c r="K14" s="82">
        <f>SUM(K15:K16)</f>
        <v>0</v>
      </c>
      <c r="L14" s="82">
        <f>SUM(L15:L16)</f>
        <v>0</v>
      </c>
    </row>
    <row r="15" spans="1:12" ht="17.25" customHeight="1">
      <c r="A15" s="17" t="s">
        <v>87</v>
      </c>
      <c r="B15" s="17" t="s">
        <v>61</v>
      </c>
      <c r="C15" s="34"/>
      <c r="D15" s="35"/>
      <c r="E15" s="151"/>
      <c r="H15" s="34"/>
      <c r="I15" s="35"/>
      <c r="K15" s="490"/>
      <c r="L15" s="35"/>
    </row>
    <row r="16" spans="1:12" ht="17.25" customHeight="1">
      <c r="A16" s="17" t="s">
        <v>88</v>
      </c>
      <c r="B16" s="17" t="s">
        <v>62</v>
      </c>
      <c r="C16" s="34"/>
      <c r="D16" s="35"/>
      <c r="E16" s="151"/>
      <c r="H16" s="34"/>
      <c r="I16" s="35"/>
      <c r="K16" s="490"/>
      <c r="L16" s="35"/>
    </row>
    <row r="17" spans="1:12">
      <c r="A17" s="16" t="s">
        <v>33</v>
      </c>
      <c r="B17" s="16" t="s">
        <v>2</v>
      </c>
      <c r="C17" s="82">
        <f>SUM(C18:C23,C28)</f>
        <v>127.5</v>
      </c>
      <c r="D17" s="82">
        <f>SUM(D18:D23,D28)</f>
        <v>0</v>
      </c>
      <c r="E17" s="151"/>
      <c r="H17" s="82">
        <f>SUM(H18:H23,H28)</f>
        <v>0</v>
      </c>
      <c r="I17" s="82">
        <f>SUM(I18:I23,I28)</f>
        <v>0</v>
      </c>
      <c r="K17" s="82">
        <f>SUM(K18:K23,K28)</f>
        <v>0</v>
      </c>
      <c r="L17" s="82">
        <f>SUM(L18:L23,L28)</f>
        <v>0</v>
      </c>
    </row>
    <row r="18" spans="1:12" ht="30">
      <c r="A18" s="17" t="s">
        <v>12</v>
      </c>
      <c r="B18" s="17" t="s">
        <v>919</v>
      </c>
      <c r="C18" s="36">
        <v>127.5</v>
      </c>
      <c r="D18" s="37"/>
      <c r="E18" s="151"/>
      <c r="H18" s="36"/>
      <c r="I18" s="37"/>
      <c r="K18" s="36"/>
      <c r="L18" s="37"/>
    </row>
    <row r="19" spans="1:12">
      <c r="A19" s="17" t="s">
        <v>13</v>
      </c>
      <c r="B19" s="17" t="s">
        <v>14</v>
      </c>
      <c r="C19" s="36"/>
      <c r="D19" s="38"/>
      <c r="E19" s="151"/>
      <c r="H19" s="36"/>
      <c r="I19" s="38"/>
      <c r="K19" s="36"/>
      <c r="L19" s="38"/>
    </row>
    <row r="20" spans="1:12" ht="30">
      <c r="A20" s="17" t="s">
        <v>271</v>
      </c>
      <c r="B20" s="17" t="s">
        <v>22</v>
      </c>
      <c r="C20" s="36"/>
      <c r="D20" s="39"/>
      <c r="E20" s="151"/>
      <c r="H20" s="36"/>
      <c r="I20" s="39"/>
      <c r="K20" s="36"/>
      <c r="L20" s="39"/>
    </row>
    <row r="21" spans="1:12">
      <c r="A21" s="17" t="s">
        <v>272</v>
      </c>
      <c r="B21" s="17" t="s">
        <v>15</v>
      </c>
      <c r="C21" s="36">
        <v>0</v>
      </c>
      <c r="D21" s="39">
        <v>0</v>
      </c>
      <c r="E21" s="151"/>
      <c r="H21" s="36">
        <v>0</v>
      </c>
      <c r="I21" s="39">
        <v>0</v>
      </c>
      <c r="K21" s="36">
        <v>0</v>
      </c>
      <c r="L21" s="39">
        <v>0</v>
      </c>
    </row>
    <row r="22" spans="1:12">
      <c r="A22" s="17" t="s">
        <v>273</v>
      </c>
      <c r="B22" s="17" t="s">
        <v>16</v>
      </c>
      <c r="C22" s="36"/>
      <c r="D22" s="39"/>
      <c r="E22" s="151"/>
      <c r="H22" s="36"/>
      <c r="I22" s="39"/>
      <c r="K22" s="36"/>
      <c r="L22" s="39"/>
    </row>
    <row r="23" spans="1:12">
      <c r="A23" s="17" t="s">
        <v>274</v>
      </c>
      <c r="B23" s="17" t="s">
        <v>17</v>
      </c>
      <c r="C23" s="117">
        <f>SUM(C24:C27)</f>
        <v>0</v>
      </c>
      <c r="D23" s="117">
        <f>SUM(D24:D27)</f>
        <v>0</v>
      </c>
      <c r="E23" s="151"/>
      <c r="H23" s="117">
        <f>SUM(H24:H27)</f>
        <v>0</v>
      </c>
      <c r="I23" s="117">
        <f>SUM(I24:I27)</f>
        <v>0</v>
      </c>
      <c r="K23" s="117">
        <f>SUM(K24:K27)</f>
        <v>0</v>
      </c>
      <c r="L23" s="117">
        <f>SUM(L24:L27)</f>
        <v>0</v>
      </c>
    </row>
    <row r="24" spans="1:12" ht="16.5" customHeight="1">
      <c r="A24" s="18" t="s">
        <v>275</v>
      </c>
      <c r="B24" s="18" t="s">
        <v>18</v>
      </c>
      <c r="C24" s="36">
        <v>0</v>
      </c>
      <c r="D24" s="39">
        <v>0</v>
      </c>
      <c r="E24" s="151"/>
      <c r="H24" s="36">
        <v>0</v>
      </c>
      <c r="I24" s="39">
        <v>0</v>
      </c>
      <c r="K24" s="36">
        <v>0</v>
      </c>
      <c r="L24" s="39">
        <v>0</v>
      </c>
    </row>
    <row r="25" spans="1:12" ht="16.5" customHeight="1">
      <c r="A25" s="18" t="s">
        <v>276</v>
      </c>
      <c r="B25" s="18" t="s">
        <v>19</v>
      </c>
      <c r="C25" s="36">
        <v>0</v>
      </c>
      <c r="D25" s="39">
        <v>0</v>
      </c>
      <c r="E25" s="151"/>
      <c r="H25" s="36">
        <v>0</v>
      </c>
      <c r="I25" s="39">
        <v>0</v>
      </c>
      <c r="K25" s="36">
        <v>0</v>
      </c>
      <c r="L25" s="39">
        <v>0</v>
      </c>
    </row>
    <row r="26" spans="1:12" ht="16.5" customHeight="1">
      <c r="A26" s="18" t="s">
        <v>277</v>
      </c>
      <c r="B26" s="18" t="s">
        <v>20</v>
      </c>
      <c r="C26" s="36">
        <v>0</v>
      </c>
      <c r="D26" s="39">
        <v>0</v>
      </c>
      <c r="E26" s="151"/>
      <c r="H26" s="36">
        <v>0</v>
      </c>
      <c r="I26" s="39">
        <v>0</v>
      </c>
      <c r="K26" s="36">
        <v>0</v>
      </c>
      <c r="L26" s="39">
        <v>0</v>
      </c>
    </row>
    <row r="27" spans="1:12" ht="16.5" customHeight="1">
      <c r="A27" s="18" t="s">
        <v>278</v>
      </c>
      <c r="B27" s="18" t="s">
        <v>23</v>
      </c>
      <c r="C27" s="36">
        <v>0</v>
      </c>
      <c r="D27" s="427">
        <v>0</v>
      </c>
      <c r="E27" s="151"/>
      <c r="H27" s="36">
        <v>0</v>
      </c>
      <c r="I27" s="427">
        <v>0</v>
      </c>
      <c r="K27" s="36">
        <v>0</v>
      </c>
      <c r="L27" s="427">
        <v>0</v>
      </c>
    </row>
    <row r="28" spans="1:12">
      <c r="A28" s="17" t="s">
        <v>279</v>
      </c>
      <c r="B28" s="17" t="s">
        <v>21</v>
      </c>
      <c r="C28" s="36"/>
      <c r="D28" s="427">
        <v>0</v>
      </c>
      <c r="E28" s="151"/>
      <c r="H28" s="36"/>
      <c r="I28" s="427">
        <v>0</v>
      </c>
      <c r="K28" s="36"/>
      <c r="L28" s="427">
        <v>0</v>
      </c>
    </row>
    <row r="29" spans="1:12">
      <c r="A29" s="16" t="s">
        <v>34</v>
      </c>
      <c r="B29" s="16" t="s">
        <v>3</v>
      </c>
      <c r="C29" s="32"/>
      <c r="D29" s="33"/>
      <c r="E29" s="151"/>
      <c r="H29" s="32"/>
      <c r="I29" s="33"/>
      <c r="K29" s="32"/>
      <c r="L29" s="33"/>
    </row>
    <row r="30" spans="1:12">
      <c r="A30" s="16" t="s">
        <v>35</v>
      </c>
      <c r="B30" s="16" t="s">
        <v>4</v>
      </c>
      <c r="C30" s="32"/>
      <c r="D30" s="33"/>
      <c r="E30" s="151"/>
      <c r="H30" s="32"/>
      <c r="I30" s="33"/>
      <c r="K30" s="32"/>
      <c r="L30" s="33"/>
    </row>
    <row r="31" spans="1:12">
      <c r="A31" s="16" t="s">
        <v>36</v>
      </c>
      <c r="B31" s="16" t="s">
        <v>5</v>
      </c>
      <c r="C31" s="32"/>
      <c r="D31" s="33"/>
      <c r="E31" s="151"/>
      <c r="H31" s="32"/>
      <c r="I31" s="33"/>
      <c r="K31" s="32"/>
      <c r="L31" s="33"/>
    </row>
    <row r="32" spans="1:12">
      <c r="A32" s="16" t="s">
        <v>37</v>
      </c>
      <c r="B32" s="16" t="s">
        <v>63</v>
      </c>
      <c r="C32" s="82">
        <f>SUM(C33:C34)</f>
        <v>0</v>
      </c>
      <c r="D32" s="82">
        <f>SUM(D33:D34)</f>
        <v>0</v>
      </c>
      <c r="E32" s="151"/>
      <c r="H32" s="82">
        <f>SUM(H33:H34)</f>
        <v>0</v>
      </c>
      <c r="I32" s="82">
        <f>SUM(I33:I34)</f>
        <v>0</v>
      </c>
      <c r="K32" s="82">
        <f>SUM(K33:K34)</f>
        <v>0</v>
      </c>
      <c r="L32" s="82">
        <f>SUM(L33:L34)</f>
        <v>0</v>
      </c>
    </row>
    <row r="33" spans="1:12">
      <c r="A33" s="17" t="s">
        <v>280</v>
      </c>
      <c r="B33" s="17" t="s">
        <v>56</v>
      </c>
      <c r="C33" s="32"/>
      <c r="D33" s="33"/>
      <c r="E33" s="151"/>
      <c r="H33" s="32"/>
      <c r="I33" s="33"/>
      <c r="K33" s="32"/>
      <c r="L33" s="33"/>
    </row>
    <row r="34" spans="1:12">
      <c r="A34" s="17" t="s">
        <v>281</v>
      </c>
      <c r="B34" s="17" t="s">
        <v>55</v>
      </c>
      <c r="C34" s="32"/>
      <c r="D34" s="33"/>
      <c r="E34" s="151"/>
      <c r="H34" s="32"/>
      <c r="I34" s="33"/>
      <c r="K34" s="32"/>
      <c r="L34" s="33"/>
    </row>
    <row r="35" spans="1:12">
      <c r="A35" s="16" t="s">
        <v>38</v>
      </c>
      <c r="B35" s="16" t="s">
        <v>49</v>
      </c>
      <c r="C35" s="32">
        <v>0</v>
      </c>
      <c r="D35" s="33">
        <v>0</v>
      </c>
      <c r="E35" s="151"/>
      <c r="H35" s="32">
        <v>0</v>
      </c>
      <c r="I35" s="33">
        <v>0</v>
      </c>
      <c r="K35" s="32">
        <v>0</v>
      </c>
      <c r="L35" s="33">
        <v>0</v>
      </c>
    </row>
    <row r="36" spans="1:12">
      <c r="A36" s="16" t="s">
        <v>39</v>
      </c>
      <c r="B36" s="16" t="s">
        <v>342</v>
      </c>
      <c r="C36" s="82">
        <f>SUM(C37:C42)</f>
        <v>0</v>
      </c>
      <c r="D36" s="82">
        <f>SUM(D37:D42)</f>
        <v>0</v>
      </c>
      <c r="E36" s="151"/>
      <c r="H36" s="82">
        <f>SUM(H37:H42)</f>
        <v>0</v>
      </c>
      <c r="I36" s="82">
        <f>SUM(I37:I42)</f>
        <v>0</v>
      </c>
      <c r="K36" s="82">
        <f>SUM(K37:K42)</f>
        <v>0</v>
      </c>
      <c r="L36" s="82">
        <f>SUM(L37:L42)</f>
        <v>0</v>
      </c>
    </row>
    <row r="37" spans="1:12">
      <c r="A37" s="17" t="s">
        <v>339</v>
      </c>
      <c r="B37" s="17" t="s">
        <v>343</v>
      </c>
      <c r="C37" s="32"/>
      <c r="D37" s="32"/>
      <c r="E37" s="151"/>
      <c r="H37" s="32"/>
      <c r="I37" s="32"/>
      <c r="K37" s="32"/>
      <c r="L37" s="32"/>
    </row>
    <row r="38" spans="1:12">
      <c r="A38" s="17" t="s">
        <v>340</v>
      </c>
      <c r="B38" s="17" t="s">
        <v>344</v>
      </c>
      <c r="C38" s="32"/>
      <c r="D38" s="32"/>
      <c r="E38" s="151"/>
      <c r="H38" s="32"/>
      <c r="I38" s="32"/>
      <c r="K38" s="32"/>
      <c r="L38" s="32"/>
    </row>
    <row r="39" spans="1:12">
      <c r="A39" s="17" t="s">
        <v>341</v>
      </c>
      <c r="B39" s="17" t="s">
        <v>347</v>
      </c>
      <c r="C39" s="32"/>
      <c r="D39" s="33"/>
      <c r="E39" s="151"/>
      <c r="H39" s="32"/>
      <c r="I39" s="33"/>
      <c r="K39" s="32"/>
      <c r="L39" s="33"/>
    </row>
    <row r="40" spans="1:12">
      <c r="A40" s="17" t="s">
        <v>346</v>
      </c>
      <c r="B40" s="17" t="s">
        <v>348</v>
      </c>
      <c r="C40" s="32"/>
      <c r="D40" s="33"/>
      <c r="E40" s="151"/>
      <c r="H40" s="32"/>
      <c r="I40" s="33"/>
      <c r="K40" s="32"/>
      <c r="L40" s="33"/>
    </row>
    <row r="41" spans="1:12">
      <c r="A41" s="17" t="s">
        <v>349</v>
      </c>
      <c r="B41" s="17" t="s">
        <v>437</v>
      </c>
      <c r="C41" s="32"/>
      <c r="D41" s="33"/>
      <c r="E41" s="151"/>
      <c r="H41" s="32"/>
      <c r="I41" s="33"/>
      <c r="K41" s="32"/>
      <c r="L41" s="33"/>
    </row>
    <row r="42" spans="1:12">
      <c r="A42" s="17" t="s">
        <v>438</v>
      </c>
      <c r="B42" s="17" t="s">
        <v>345</v>
      </c>
      <c r="C42" s="32"/>
      <c r="D42" s="33"/>
      <c r="E42" s="151"/>
      <c r="H42" s="32"/>
      <c r="I42" s="33"/>
      <c r="K42" s="32"/>
      <c r="L42" s="33"/>
    </row>
    <row r="43" spans="1:12" ht="30">
      <c r="A43" s="16" t="s">
        <v>40</v>
      </c>
      <c r="B43" s="16" t="s">
        <v>28</v>
      </c>
      <c r="C43" s="32"/>
      <c r="D43" s="33"/>
      <c r="E43" s="151"/>
      <c r="H43" s="32"/>
      <c r="I43" s="33"/>
      <c r="K43" s="32"/>
      <c r="L43" s="33"/>
    </row>
    <row r="44" spans="1:12">
      <c r="A44" s="16" t="s">
        <v>41</v>
      </c>
      <c r="B44" s="16" t="s">
        <v>24</v>
      </c>
      <c r="C44" s="32"/>
      <c r="D44" s="33"/>
      <c r="E44" s="151"/>
      <c r="H44" s="32"/>
      <c r="I44" s="33"/>
      <c r="K44" s="32"/>
      <c r="L44" s="33"/>
    </row>
    <row r="45" spans="1:12">
      <c r="A45" s="16" t="s">
        <v>42</v>
      </c>
      <c r="B45" s="16" t="s">
        <v>25</v>
      </c>
      <c r="C45" s="32"/>
      <c r="D45" s="33"/>
      <c r="E45" s="151"/>
      <c r="H45" s="32"/>
      <c r="I45" s="33"/>
      <c r="K45" s="32"/>
      <c r="L45" s="33"/>
    </row>
    <row r="46" spans="1:12">
      <c r="A46" s="16" t="s">
        <v>43</v>
      </c>
      <c r="B46" s="16" t="s">
        <v>26</v>
      </c>
      <c r="C46" s="32">
        <v>0</v>
      </c>
      <c r="D46" s="33">
        <v>0</v>
      </c>
      <c r="E46" s="151"/>
      <c r="H46" s="32">
        <v>0</v>
      </c>
      <c r="I46" s="33">
        <v>0</v>
      </c>
      <c r="K46" s="32">
        <v>0</v>
      </c>
      <c r="L46" s="33">
        <v>0</v>
      </c>
    </row>
    <row r="47" spans="1:12">
      <c r="A47" s="16" t="s">
        <v>44</v>
      </c>
      <c r="B47" s="16" t="s">
        <v>286</v>
      </c>
      <c r="C47" s="82">
        <f>SUM(C48:C50)</f>
        <v>1600</v>
      </c>
      <c r="D47" s="82">
        <f>SUM(D48:D50)</f>
        <v>0</v>
      </c>
      <c r="E47" s="151"/>
      <c r="H47" s="82">
        <f>SUM(H48:H50)</f>
        <v>325</v>
      </c>
      <c r="I47" s="82">
        <f>SUM(I48:I50)</f>
        <v>0</v>
      </c>
      <c r="K47" s="82">
        <f>SUM(K48:K50)</f>
        <v>0</v>
      </c>
      <c r="L47" s="82">
        <f>SUM(L48:L50)</f>
        <v>0</v>
      </c>
    </row>
    <row r="48" spans="1:12">
      <c r="A48" s="96" t="s">
        <v>354</v>
      </c>
      <c r="B48" s="96" t="s">
        <v>357</v>
      </c>
      <c r="C48" s="32">
        <v>1600</v>
      </c>
      <c r="D48" s="33">
        <v>0</v>
      </c>
      <c r="E48" s="151"/>
      <c r="H48" s="32">
        <v>325</v>
      </c>
      <c r="I48" s="33">
        <v>0</v>
      </c>
      <c r="K48" s="32">
        <v>0</v>
      </c>
      <c r="L48" s="33">
        <v>0</v>
      </c>
    </row>
    <row r="49" spans="1:12">
      <c r="A49" s="96" t="s">
        <v>355</v>
      </c>
      <c r="B49" s="96" t="s">
        <v>356</v>
      </c>
      <c r="C49" s="32"/>
      <c r="D49" s="33"/>
      <c r="E49" s="151"/>
      <c r="H49" s="32"/>
      <c r="I49" s="33"/>
      <c r="K49" s="32"/>
      <c r="L49" s="33"/>
    </row>
    <row r="50" spans="1:12">
      <c r="A50" s="96" t="s">
        <v>358</v>
      </c>
      <c r="B50" s="96" t="s">
        <v>359</v>
      </c>
      <c r="C50" s="32"/>
      <c r="D50" s="33"/>
      <c r="E50" s="151"/>
      <c r="H50" s="32"/>
      <c r="I50" s="33"/>
      <c r="K50" s="32"/>
      <c r="L50" s="33"/>
    </row>
    <row r="51" spans="1:12" ht="26.25" customHeight="1">
      <c r="A51" s="16" t="s">
        <v>45</v>
      </c>
      <c r="B51" s="16" t="s">
        <v>29</v>
      </c>
      <c r="C51" s="32"/>
      <c r="D51" s="33"/>
      <c r="E51" s="151"/>
      <c r="H51" s="32"/>
      <c r="I51" s="33"/>
      <c r="K51" s="32"/>
      <c r="L51" s="33"/>
    </row>
    <row r="52" spans="1:12">
      <c r="A52" s="16" t="s">
        <v>46</v>
      </c>
      <c r="B52" s="16" t="s">
        <v>6</v>
      </c>
      <c r="C52" s="32">
        <v>171.6</v>
      </c>
      <c r="D52" s="33">
        <v>171.6</v>
      </c>
      <c r="E52" s="151"/>
      <c r="H52" s="32">
        <v>1975</v>
      </c>
      <c r="I52" s="33"/>
      <c r="K52" s="32"/>
      <c r="L52" s="33">
        <f>1125+850</f>
        <v>1975</v>
      </c>
    </row>
    <row r="53" spans="1:12" ht="30">
      <c r="A53" s="14">
        <v>1.3</v>
      </c>
      <c r="B53" s="86" t="s">
        <v>386</v>
      </c>
      <c r="C53" s="83">
        <f>SUM(C54:C55)</f>
        <v>0</v>
      </c>
      <c r="D53" s="83">
        <f>SUM(D54:D55)</f>
        <v>0</v>
      </c>
      <c r="E53" s="151"/>
      <c r="H53" s="83">
        <f>SUM(H54:H55)</f>
        <v>0</v>
      </c>
      <c r="I53" s="83">
        <f>SUM(I54:I55)</f>
        <v>0</v>
      </c>
      <c r="K53" s="83">
        <f>SUM(K54:K55)</f>
        <v>0</v>
      </c>
      <c r="L53" s="83">
        <f>SUM(L54:L55)</f>
        <v>0</v>
      </c>
    </row>
    <row r="54" spans="1:12" ht="30">
      <c r="A54" s="16" t="s">
        <v>50</v>
      </c>
      <c r="B54" s="16" t="s">
        <v>48</v>
      </c>
      <c r="C54" s="32"/>
      <c r="D54" s="33"/>
      <c r="E54" s="151"/>
      <c r="H54" s="32"/>
      <c r="I54" s="33"/>
      <c r="K54" s="32"/>
      <c r="L54" s="33"/>
    </row>
    <row r="55" spans="1:12">
      <c r="A55" s="16" t="s">
        <v>51</v>
      </c>
      <c r="B55" s="16" t="s">
        <v>47</v>
      </c>
      <c r="C55" s="32"/>
      <c r="D55" s="33"/>
      <c r="E55" s="151"/>
      <c r="H55" s="32"/>
      <c r="I55" s="33"/>
      <c r="K55" s="32"/>
      <c r="L55" s="33"/>
    </row>
    <row r="56" spans="1:12">
      <c r="A56" s="14">
        <v>1.4</v>
      </c>
      <c r="B56" s="14" t="s">
        <v>388</v>
      </c>
      <c r="C56" s="32"/>
      <c r="D56" s="33"/>
      <c r="E56" s="151"/>
      <c r="H56" s="32"/>
      <c r="I56" s="33"/>
      <c r="K56" s="32"/>
      <c r="L56" s="33"/>
    </row>
    <row r="57" spans="1:12">
      <c r="A57" s="14">
        <v>1.5</v>
      </c>
      <c r="B57" s="14" t="s">
        <v>7</v>
      </c>
      <c r="C57" s="36"/>
      <c r="D57" s="39"/>
      <c r="E57" s="151"/>
      <c r="H57" s="36"/>
      <c r="I57" s="39"/>
      <c r="K57" s="36"/>
      <c r="L57" s="39"/>
    </row>
    <row r="58" spans="1:12">
      <c r="A58" s="14">
        <v>1.6</v>
      </c>
      <c r="B58" s="43" t="s">
        <v>8</v>
      </c>
      <c r="C58" s="83">
        <f>SUM(C59:C63)</f>
        <v>0</v>
      </c>
      <c r="D58" s="83">
        <f>SUM(D59:D63)</f>
        <v>0</v>
      </c>
      <c r="E58" s="151"/>
      <c r="H58" s="83">
        <f>SUM(H59:H63)</f>
        <v>0</v>
      </c>
      <c r="I58" s="83">
        <f>SUM(I59:I63)</f>
        <v>0</v>
      </c>
      <c r="K58" s="83">
        <f>SUM(K59:K63)</f>
        <v>0</v>
      </c>
      <c r="L58" s="83">
        <f>SUM(L59:L63)</f>
        <v>0</v>
      </c>
    </row>
    <row r="59" spans="1:12">
      <c r="A59" s="16" t="s">
        <v>287</v>
      </c>
      <c r="B59" s="44" t="s">
        <v>52</v>
      </c>
      <c r="C59" s="36"/>
      <c r="D59" s="39"/>
      <c r="E59" s="151"/>
      <c r="H59" s="36"/>
      <c r="I59" s="39"/>
      <c r="K59" s="36"/>
      <c r="L59" s="39"/>
    </row>
    <row r="60" spans="1:12" ht="30">
      <c r="A60" s="16" t="s">
        <v>288</v>
      </c>
      <c r="B60" s="44" t="s">
        <v>54</v>
      </c>
      <c r="C60" s="36"/>
      <c r="D60" s="39"/>
      <c r="E60" s="151"/>
      <c r="H60" s="36"/>
      <c r="I60" s="39"/>
      <c r="K60" s="36"/>
      <c r="L60" s="39"/>
    </row>
    <row r="61" spans="1:12">
      <c r="A61" s="16" t="s">
        <v>289</v>
      </c>
      <c r="B61" s="44" t="s">
        <v>53</v>
      </c>
      <c r="C61" s="39"/>
      <c r="D61" s="39"/>
      <c r="E61" s="151"/>
      <c r="H61" s="39"/>
      <c r="I61" s="39"/>
      <c r="K61" s="39"/>
      <c r="L61" s="39"/>
    </row>
    <row r="62" spans="1:12">
      <c r="A62" s="16" t="s">
        <v>290</v>
      </c>
      <c r="B62" s="44" t="s">
        <v>27</v>
      </c>
      <c r="C62" s="36"/>
      <c r="D62" s="39"/>
      <c r="E62" s="151"/>
      <c r="H62" s="36"/>
      <c r="I62" s="39"/>
      <c r="K62" s="36"/>
      <c r="L62" s="39"/>
    </row>
    <row r="63" spans="1:12">
      <c r="A63" s="16" t="s">
        <v>325</v>
      </c>
      <c r="B63" s="215" t="s">
        <v>326</v>
      </c>
      <c r="C63" s="36"/>
      <c r="D63" s="216"/>
      <c r="E63" s="151"/>
      <c r="H63" s="36"/>
      <c r="I63" s="216"/>
      <c r="K63" s="36"/>
      <c r="L63" s="216"/>
    </row>
    <row r="64" spans="1:12">
      <c r="A64" s="13">
        <v>2</v>
      </c>
      <c r="B64" s="45" t="s">
        <v>95</v>
      </c>
      <c r="C64" s="269"/>
      <c r="D64" s="118">
        <f>SUM(D65:D70)</f>
        <v>0</v>
      </c>
      <c r="E64" s="151"/>
      <c r="H64" s="269"/>
      <c r="I64" s="118">
        <f>SUM(I65:I70)</f>
        <v>0</v>
      </c>
      <c r="K64" s="269"/>
      <c r="L64" s="118">
        <f>SUM(L65:L70)</f>
        <v>0</v>
      </c>
    </row>
    <row r="65" spans="1:12">
      <c r="A65" s="15">
        <v>2.1</v>
      </c>
      <c r="B65" s="46" t="s">
        <v>89</v>
      </c>
      <c r="C65" s="269"/>
      <c r="D65" s="40"/>
      <c r="E65" s="151"/>
      <c r="H65" s="269"/>
      <c r="I65" s="40"/>
      <c r="K65" s="269"/>
      <c r="L65" s="40"/>
    </row>
    <row r="66" spans="1:12">
      <c r="A66" s="15">
        <v>2.2000000000000002</v>
      </c>
      <c r="B66" s="46" t="s">
        <v>93</v>
      </c>
      <c r="C66" s="271"/>
      <c r="D66" s="41"/>
      <c r="E66" s="151"/>
      <c r="H66" s="271"/>
      <c r="I66" s="41"/>
      <c r="K66" s="271"/>
      <c r="L66" s="41"/>
    </row>
    <row r="67" spans="1:12">
      <c r="A67" s="15">
        <v>2.2999999999999998</v>
      </c>
      <c r="B67" s="46" t="s">
        <v>92</v>
      </c>
      <c r="C67" s="271"/>
      <c r="D67" s="41"/>
      <c r="E67" s="151"/>
      <c r="H67" s="271"/>
      <c r="I67" s="41"/>
      <c r="K67" s="271"/>
      <c r="L67" s="41"/>
    </row>
    <row r="68" spans="1:12">
      <c r="A68" s="15">
        <v>2.4</v>
      </c>
      <c r="B68" s="46" t="s">
        <v>94</v>
      </c>
      <c r="C68" s="271"/>
      <c r="D68" s="41"/>
      <c r="E68" s="151"/>
      <c r="H68" s="271"/>
      <c r="I68" s="41"/>
      <c r="K68" s="271"/>
      <c r="L68" s="41"/>
    </row>
    <row r="69" spans="1:12">
      <c r="A69" s="15">
        <v>2.5</v>
      </c>
      <c r="B69" s="46" t="s">
        <v>90</v>
      </c>
      <c r="C69" s="271"/>
      <c r="D69" s="41"/>
      <c r="E69" s="151"/>
      <c r="H69" s="271"/>
      <c r="I69" s="41"/>
      <c r="K69" s="271"/>
      <c r="L69" s="41"/>
    </row>
    <row r="70" spans="1:12">
      <c r="A70" s="15">
        <v>2.6</v>
      </c>
      <c r="B70" s="46" t="s">
        <v>91</v>
      </c>
      <c r="C70" s="271"/>
      <c r="D70" s="41"/>
      <c r="E70" s="151"/>
      <c r="H70" s="271"/>
      <c r="I70" s="41"/>
      <c r="K70" s="271"/>
      <c r="L70" s="41"/>
    </row>
    <row r="71" spans="1:12" s="2" customFormat="1">
      <c r="A71" s="13">
        <v>3</v>
      </c>
      <c r="B71" s="267" t="s">
        <v>418</v>
      </c>
      <c r="C71" s="270"/>
      <c r="D71" s="268"/>
      <c r="E71" s="105"/>
      <c r="H71" s="270"/>
      <c r="I71" s="268"/>
      <c r="K71" s="270"/>
      <c r="L71" s="268"/>
    </row>
    <row r="72" spans="1:12" s="2" customFormat="1">
      <c r="A72" s="13">
        <v>4</v>
      </c>
      <c r="B72" s="13" t="s">
        <v>241</v>
      </c>
      <c r="C72" s="270">
        <f>SUM(C73:C74)</f>
        <v>0</v>
      </c>
      <c r="D72" s="84">
        <f>SUM(D73:D74)</f>
        <v>0</v>
      </c>
      <c r="E72" s="105"/>
      <c r="H72" s="270">
        <f>SUM(H73:H74)</f>
        <v>0</v>
      </c>
      <c r="I72" s="84">
        <f>SUM(I73:I74)</f>
        <v>0</v>
      </c>
      <c r="K72" s="270">
        <f>SUM(K73:K74)</f>
        <v>0</v>
      </c>
      <c r="L72" s="84">
        <f>SUM(L73:L74)</f>
        <v>0</v>
      </c>
    </row>
    <row r="73" spans="1:12" s="2" customFormat="1">
      <c r="A73" s="15">
        <v>4.0999999999999996</v>
      </c>
      <c r="B73" s="15" t="s">
        <v>242</v>
      </c>
      <c r="C73" s="8"/>
      <c r="D73" s="8"/>
      <c r="E73" s="105"/>
      <c r="H73" s="8"/>
      <c r="I73" s="8"/>
      <c r="K73" s="8"/>
      <c r="L73" s="8"/>
    </row>
    <row r="74" spans="1:12" s="2" customFormat="1">
      <c r="A74" s="15">
        <v>4.2</v>
      </c>
      <c r="B74" s="15" t="s">
        <v>243</v>
      </c>
      <c r="C74" s="8"/>
      <c r="D74" s="8"/>
      <c r="E74" s="105"/>
      <c r="H74" s="8"/>
      <c r="I74" s="8"/>
      <c r="K74" s="8"/>
      <c r="L74" s="8"/>
    </row>
    <row r="75" spans="1:12" s="2" customFormat="1">
      <c r="A75" s="13">
        <v>5</v>
      </c>
      <c r="B75" s="266" t="s">
        <v>269</v>
      </c>
      <c r="C75" s="8"/>
      <c r="D75" s="84"/>
      <c r="E75" s="105"/>
      <c r="H75" s="8"/>
      <c r="I75" s="84"/>
      <c r="K75" s="8"/>
      <c r="L75" s="84"/>
    </row>
    <row r="76" spans="1:12" s="2" customFormat="1">
      <c r="A76" s="278"/>
      <c r="B76" s="278"/>
      <c r="C76" s="12"/>
      <c r="D76" s="12"/>
      <c r="E76" s="105"/>
    </row>
    <row r="77" spans="1:12" s="2" customFormat="1">
      <c r="A77" s="517" t="s">
        <v>439</v>
      </c>
      <c r="B77" s="517"/>
      <c r="C77" s="517"/>
      <c r="D77" s="517"/>
      <c r="E77" s="105"/>
    </row>
    <row r="78" spans="1:12" s="2" customFormat="1">
      <c r="A78" s="278"/>
      <c r="B78" s="278"/>
      <c r="C78" s="12"/>
      <c r="D78" s="12"/>
      <c r="E78" s="105"/>
    </row>
    <row r="79" spans="1:12" s="22" customFormat="1" ht="12.75"/>
    <row r="80" spans="1:12" s="2" customFormat="1">
      <c r="A80" s="68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2" t="s">
        <v>440</v>
      </c>
      <c r="D83" s="12"/>
      <c r="E83"/>
      <c r="F83"/>
      <c r="G83"/>
      <c r="H83"/>
      <c r="I83"/>
    </row>
    <row r="84" spans="1:9" s="2" customFormat="1">
      <c r="A84"/>
      <c r="B84" s="516" t="s">
        <v>441</v>
      </c>
      <c r="C84" s="516"/>
      <c r="D84" s="516"/>
      <c r="E84"/>
      <c r="F84"/>
      <c r="G84"/>
      <c r="H84"/>
      <c r="I84"/>
    </row>
    <row r="85" spans="1:9" customFormat="1" ht="12.75">
      <c r="B85" s="64" t="s">
        <v>442</v>
      </c>
    </row>
    <row r="86" spans="1:9" s="2" customFormat="1">
      <c r="A86" s="11"/>
      <c r="B86" s="516" t="s">
        <v>443</v>
      </c>
      <c r="C86" s="516"/>
      <c r="D86" s="516"/>
    </row>
    <row r="87" spans="1:9" s="22" customFormat="1" ht="12.75"/>
    <row r="88" spans="1:9" s="22" customFormat="1" ht="12.75"/>
  </sheetData>
  <mergeCells count="6">
    <mergeCell ref="B86:D86"/>
    <mergeCell ref="H8:I8"/>
    <mergeCell ref="C1:D1"/>
    <mergeCell ref="C2:D2"/>
    <mergeCell ref="A77:D77"/>
    <mergeCell ref="B84:D84"/>
  </mergeCells>
  <printOptions gridLines="1"/>
  <pageMargins left="1" right="1" top="0.42" bottom="0.43" header="0.17" footer="0.17"/>
  <pageSetup paperSize="9" scale="6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D18" sqref="D18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323</v>
      </c>
      <c r="B1" s="76"/>
      <c r="C1" s="513" t="s">
        <v>98</v>
      </c>
      <c r="D1" s="513"/>
      <c r="E1" s="90"/>
    </row>
    <row r="2" spans="1:5" s="6" customFormat="1">
      <c r="A2" s="73" t="s">
        <v>317</v>
      </c>
      <c r="B2" s="76"/>
      <c r="C2" s="511" t="s">
        <v>889</v>
      </c>
      <c r="D2" s="512"/>
      <c r="E2" s="90"/>
    </row>
    <row r="3" spans="1:5" s="6" customFormat="1">
      <c r="A3" s="75" t="s">
        <v>129</v>
      </c>
      <c r="B3" s="73"/>
      <c r="C3" s="160"/>
      <c r="D3" s="160"/>
      <c r="E3" s="90"/>
    </row>
    <row r="4" spans="1:5" s="6" customFormat="1">
      <c r="A4" s="75"/>
      <c r="B4" s="75"/>
      <c r="C4" s="160"/>
      <c r="D4" s="160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110" t="s">
        <v>850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9"/>
      <c r="B8" s="159"/>
      <c r="C8" s="77"/>
      <c r="D8" s="77"/>
      <c r="E8" s="90"/>
    </row>
    <row r="9" spans="1:5" s="6" customFormat="1" ht="30">
      <c r="A9" s="88" t="s">
        <v>64</v>
      </c>
      <c r="B9" s="88" t="s">
        <v>322</v>
      </c>
      <c r="C9" s="78" t="s">
        <v>10</v>
      </c>
      <c r="D9" s="78" t="s">
        <v>9</v>
      </c>
      <c r="E9" s="90"/>
    </row>
    <row r="10" spans="1:5" s="9" customFormat="1" ht="18">
      <c r="A10" s="97" t="s">
        <v>318</v>
      </c>
      <c r="B10" s="97"/>
      <c r="C10" s="4"/>
      <c r="D10" s="4"/>
      <c r="E10" s="92"/>
    </row>
    <row r="11" spans="1:5" s="10" customFormat="1">
      <c r="A11" s="97" t="s">
        <v>319</v>
      </c>
      <c r="B11" s="97"/>
      <c r="C11" s="4"/>
      <c r="D11" s="4"/>
      <c r="E11" s="93"/>
    </row>
    <row r="12" spans="1:5" s="10" customFormat="1">
      <c r="A12" s="86" t="s">
        <v>268</v>
      </c>
      <c r="B12" s="86"/>
      <c r="C12" s="4"/>
      <c r="D12" s="4"/>
      <c r="E12" s="93"/>
    </row>
    <row r="13" spans="1:5" s="10" customFormat="1">
      <c r="A13" s="86" t="s">
        <v>268</v>
      </c>
      <c r="B13" s="86"/>
      <c r="C13" s="4"/>
      <c r="D13" s="4"/>
      <c r="E13" s="93"/>
    </row>
    <row r="14" spans="1:5" s="10" customFormat="1">
      <c r="A14" s="86" t="s">
        <v>268</v>
      </c>
      <c r="B14" s="86"/>
      <c r="C14" s="4"/>
      <c r="D14" s="4"/>
      <c r="E14" s="93"/>
    </row>
    <row r="15" spans="1:5" s="10" customFormat="1">
      <c r="A15" s="86" t="s">
        <v>268</v>
      </c>
      <c r="B15" s="86"/>
      <c r="C15" s="4"/>
      <c r="D15" s="4"/>
      <c r="E15" s="93"/>
    </row>
    <row r="16" spans="1:5" s="10" customFormat="1">
      <c r="A16" s="86" t="s">
        <v>268</v>
      </c>
      <c r="B16" s="86"/>
      <c r="C16" s="4"/>
      <c r="D16" s="4"/>
      <c r="E16" s="93"/>
    </row>
    <row r="17" spans="1:5" s="10" customFormat="1" ht="17.25" customHeight="1">
      <c r="A17" s="97" t="s">
        <v>320</v>
      </c>
      <c r="B17" s="86" t="s">
        <v>920</v>
      </c>
      <c r="C17" s="4">
        <v>171.6</v>
      </c>
      <c r="D17" s="4">
        <v>171.6</v>
      </c>
      <c r="E17" s="93"/>
    </row>
    <row r="18" spans="1:5" s="10" customFormat="1" ht="18" customHeight="1">
      <c r="A18" s="97" t="s">
        <v>321</v>
      </c>
      <c r="B18" s="86"/>
      <c r="C18" s="4"/>
      <c r="D18" s="4"/>
      <c r="E18" s="93"/>
    </row>
    <row r="19" spans="1:5" s="10" customFormat="1">
      <c r="A19" s="86" t="s">
        <v>268</v>
      </c>
      <c r="B19" s="86"/>
      <c r="C19" s="4"/>
      <c r="D19" s="4"/>
      <c r="E19" s="93"/>
    </row>
    <row r="20" spans="1:5" s="10" customFormat="1">
      <c r="A20" s="86" t="s">
        <v>268</v>
      </c>
      <c r="B20" s="86"/>
      <c r="C20" s="4"/>
      <c r="D20" s="4"/>
      <c r="E20" s="93"/>
    </row>
    <row r="21" spans="1:5" s="10" customFormat="1">
      <c r="A21" s="86" t="s">
        <v>268</v>
      </c>
      <c r="B21" s="86"/>
      <c r="C21" s="4"/>
      <c r="D21" s="4"/>
      <c r="E21" s="93"/>
    </row>
    <row r="22" spans="1:5" s="10" customFormat="1">
      <c r="A22" s="86" t="s">
        <v>268</v>
      </c>
      <c r="B22" s="86"/>
      <c r="C22" s="4"/>
      <c r="D22" s="4"/>
      <c r="E22" s="93"/>
    </row>
    <row r="23" spans="1:5" s="10" customFormat="1">
      <c r="A23" s="86" t="s">
        <v>268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324</v>
      </c>
      <c r="C25" s="85">
        <f>SUM(C10:C24)</f>
        <v>171.6</v>
      </c>
      <c r="D25" s="85">
        <f>SUM(D10:D24)</f>
        <v>171.6</v>
      </c>
      <c r="E25" s="95"/>
    </row>
    <row r="26" spans="1:5">
      <c r="A26" s="42"/>
      <c r="B26" s="42"/>
    </row>
    <row r="27" spans="1:5">
      <c r="A27" s="2" t="s">
        <v>406</v>
      </c>
      <c r="E27" s="5"/>
    </row>
    <row r="28" spans="1:5">
      <c r="A28" s="2" t="s">
        <v>390</v>
      </c>
    </row>
    <row r="29" spans="1:5">
      <c r="A29" s="214" t="s">
        <v>391</v>
      </c>
    </row>
    <row r="30" spans="1:5">
      <c r="A30" s="214"/>
    </row>
    <row r="31" spans="1:5">
      <c r="A31" s="214" t="s">
        <v>337</v>
      </c>
    </row>
    <row r="32" spans="1:5" s="22" customFormat="1" ht="12.75"/>
    <row r="33" spans="1:9">
      <c r="A33" s="68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260</v>
      </c>
      <c r="D36" s="12"/>
      <c r="E36"/>
      <c r="F36"/>
      <c r="G36"/>
      <c r="H36"/>
      <c r="I36"/>
    </row>
    <row r="37" spans="1:9">
      <c r="B37" s="2" t="s">
        <v>259</v>
      </c>
      <c r="D37" s="12"/>
      <c r="E37"/>
      <c r="F37"/>
      <c r="G37"/>
      <c r="H37"/>
      <c r="I37"/>
    </row>
    <row r="38" spans="1:9" customFormat="1" ht="12.75">
      <c r="A38" s="64"/>
      <c r="B38" s="64" t="s">
        <v>128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SheetLayoutView="100" workbookViewId="0">
      <selection activeCell="I2" sqref="I2:J2"/>
    </sheetView>
  </sheetViews>
  <sheetFormatPr defaultRowHeight="12.75"/>
  <cols>
    <col min="1" max="1" width="5.42578125" style="184" customWidth="1"/>
    <col min="2" max="2" width="20.85546875" style="184" customWidth="1"/>
    <col min="3" max="3" width="26" style="184" customWidth="1"/>
    <col min="4" max="4" width="17" style="184" customWidth="1"/>
    <col min="5" max="5" width="18.140625" style="184" customWidth="1"/>
    <col min="6" max="6" width="14.7109375" style="184" customWidth="1"/>
    <col min="7" max="7" width="15.5703125" style="184" customWidth="1"/>
    <col min="8" max="8" width="14.7109375" style="184" customWidth="1"/>
    <col min="9" max="9" width="29.7109375" style="184" customWidth="1"/>
    <col min="10" max="10" width="0" style="184" hidden="1" customWidth="1"/>
    <col min="11" max="16384" width="9.140625" style="184"/>
  </cols>
  <sheetData>
    <row r="1" spans="1:10" ht="15">
      <c r="A1" s="73" t="s">
        <v>434</v>
      </c>
      <c r="B1" s="73"/>
      <c r="C1" s="76"/>
      <c r="D1" s="76"/>
      <c r="E1" s="76"/>
      <c r="F1" s="76"/>
      <c r="G1" s="226"/>
      <c r="H1" s="226"/>
      <c r="I1" s="513" t="s">
        <v>98</v>
      </c>
      <c r="J1" s="513"/>
    </row>
    <row r="2" spans="1:10" ht="15">
      <c r="A2" s="75" t="s">
        <v>129</v>
      </c>
      <c r="B2" s="73"/>
      <c r="C2" s="76"/>
      <c r="D2" s="76"/>
      <c r="E2" s="76"/>
      <c r="F2" s="76"/>
      <c r="G2" s="226"/>
      <c r="H2" s="226"/>
      <c r="I2" s="511" t="s">
        <v>889</v>
      </c>
      <c r="J2" s="512"/>
    </row>
    <row r="3" spans="1:10" ht="15">
      <c r="A3" s="75"/>
      <c r="B3" s="75"/>
      <c r="C3" s="73"/>
      <c r="D3" s="73"/>
      <c r="E3" s="73"/>
      <c r="F3" s="73"/>
      <c r="G3" s="162"/>
      <c r="H3" s="162"/>
      <c r="I3" s="226"/>
    </row>
    <row r="4" spans="1:10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110" t="s">
        <v>850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161"/>
      <c r="B7" s="161"/>
      <c r="C7" s="161"/>
      <c r="D7" s="220"/>
      <c r="E7" s="161"/>
      <c r="F7" s="161"/>
      <c r="G7" s="77"/>
      <c r="H7" s="77"/>
      <c r="I7" s="77"/>
    </row>
    <row r="8" spans="1:10" ht="45">
      <c r="A8" s="89" t="s">
        <v>64</v>
      </c>
      <c r="B8" s="89" t="s">
        <v>328</v>
      </c>
      <c r="C8" s="89" t="s">
        <v>329</v>
      </c>
      <c r="D8" s="89" t="s">
        <v>216</v>
      </c>
      <c r="E8" s="89" t="s">
        <v>333</v>
      </c>
      <c r="F8" s="89" t="s">
        <v>336</v>
      </c>
      <c r="G8" s="78" t="s">
        <v>10</v>
      </c>
      <c r="H8" s="78" t="s">
        <v>9</v>
      </c>
      <c r="I8" s="78" t="s">
        <v>379</v>
      </c>
      <c r="J8" s="229" t="s">
        <v>335</v>
      </c>
    </row>
    <row r="9" spans="1:10" ht="15">
      <c r="A9" s="97">
        <v>1</v>
      </c>
      <c r="B9" s="442"/>
      <c r="C9" s="442"/>
      <c r="D9" s="440"/>
      <c r="E9" s="97"/>
      <c r="F9" s="97"/>
      <c r="G9" s="441"/>
      <c r="H9" s="441"/>
      <c r="I9" s="441"/>
      <c r="J9" s="229" t="s">
        <v>0</v>
      </c>
    </row>
    <row r="10" spans="1:10" ht="15">
      <c r="A10" s="97">
        <v>2</v>
      </c>
      <c r="B10" s="442"/>
      <c r="C10" s="442"/>
      <c r="D10" s="440"/>
      <c r="E10" s="97"/>
      <c r="F10" s="97"/>
      <c r="G10" s="441"/>
      <c r="H10" s="441"/>
      <c r="I10" s="441"/>
    </row>
    <row r="11" spans="1:10" ht="15">
      <c r="A11" s="97">
        <v>3</v>
      </c>
      <c r="B11" s="86"/>
      <c r="C11" s="86"/>
      <c r="D11" s="86"/>
      <c r="E11" s="86"/>
      <c r="F11" s="97"/>
      <c r="G11" s="4"/>
      <c r="H11" s="4"/>
      <c r="I11" s="4"/>
    </row>
    <row r="12" spans="1:10" ht="15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>
      <c r="A24" s="97">
        <v>16</v>
      </c>
      <c r="B24" s="86"/>
      <c r="C24" s="86"/>
      <c r="D24" s="86"/>
      <c r="E24" s="86"/>
      <c r="F24" s="97"/>
      <c r="G24" s="4"/>
      <c r="H24" s="4"/>
      <c r="I24" s="4"/>
    </row>
    <row r="25" spans="1:9" ht="15">
      <c r="A25" s="97">
        <v>17</v>
      </c>
      <c r="B25" s="86"/>
      <c r="C25" s="86"/>
      <c r="D25" s="86"/>
      <c r="E25" s="86"/>
      <c r="F25" s="97"/>
      <c r="G25" s="4"/>
      <c r="H25" s="4"/>
      <c r="I25" s="4"/>
    </row>
    <row r="26" spans="1:9" ht="15">
      <c r="A26" s="97">
        <v>18</v>
      </c>
      <c r="B26" s="86"/>
      <c r="C26" s="86"/>
      <c r="D26" s="86"/>
      <c r="E26" s="86"/>
      <c r="F26" s="97"/>
      <c r="G26" s="4"/>
      <c r="H26" s="4"/>
      <c r="I26" s="4"/>
    </row>
    <row r="27" spans="1:9" ht="15">
      <c r="A27" s="97">
        <v>19</v>
      </c>
      <c r="B27" s="86"/>
      <c r="C27" s="86"/>
      <c r="D27" s="86"/>
      <c r="E27" s="86"/>
      <c r="F27" s="97"/>
      <c r="G27" s="4"/>
      <c r="H27" s="4"/>
      <c r="I27" s="4"/>
    </row>
    <row r="28" spans="1:9" ht="15">
      <c r="A28" s="97">
        <v>20</v>
      </c>
      <c r="B28" s="86"/>
      <c r="C28" s="86"/>
      <c r="D28" s="86"/>
      <c r="E28" s="86"/>
      <c r="F28" s="97"/>
      <c r="G28" s="4"/>
      <c r="H28" s="4"/>
      <c r="I28" s="4"/>
    </row>
    <row r="29" spans="1:9" ht="15">
      <c r="A29" s="97">
        <v>21</v>
      </c>
      <c r="B29" s="86"/>
      <c r="C29" s="86"/>
      <c r="D29" s="86"/>
      <c r="E29" s="86"/>
      <c r="F29" s="97"/>
      <c r="G29" s="4"/>
      <c r="H29" s="4"/>
      <c r="I29" s="4"/>
    </row>
    <row r="30" spans="1:9" ht="15">
      <c r="A30" s="97">
        <v>22</v>
      </c>
      <c r="B30" s="86"/>
      <c r="C30" s="86"/>
      <c r="D30" s="86"/>
      <c r="E30" s="86"/>
      <c r="F30" s="97"/>
      <c r="G30" s="4"/>
      <c r="H30" s="4"/>
      <c r="I30" s="4"/>
    </row>
    <row r="31" spans="1:9" ht="15">
      <c r="A31" s="97">
        <v>23</v>
      </c>
      <c r="B31" s="86"/>
      <c r="C31" s="86"/>
      <c r="D31" s="86"/>
      <c r="E31" s="86"/>
      <c r="F31" s="97"/>
      <c r="G31" s="4"/>
      <c r="H31" s="4"/>
      <c r="I31" s="4"/>
    </row>
    <row r="32" spans="1:9" ht="15">
      <c r="A32" s="97">
        <v>24</v>
      </c>
      <c r="B32" s="86"/>
      <c r="C32" s="86"/>
      <c r="D32" s="86"/>
      <c r="E32" s="86"/>
      <c r="F32" s="97"/>
      <c r="G32" s="4"/>
      <c r="H32" s="4"/>
      <c r="I32" s="4"/>
    </row>
    <row r="33" spans="1:9" ht="15">
      <c r="A33" s="86" t="s">
        <v>266</v>
      </c>
      <c r="B33" s="86"/>
      <c r="C33" s="86"/>
      <c r="D33" s="86"/>
      <c r="E33" s="86"/>
      <c r="F33" s="97"/>
      <c r="G33" s="4"/>
      <c r="H33" s="4"/>
      <c r="I33" s="4"/>
    </row>
    <row r="34" spans="1:9" ht="15">
      <c r="A34" s="86"/>
      <c r="B34" s="98"/>
      <c r="C34" s="98"/>
      <c r="D34" s="98"/>
      <c r="E34" s="98"/>
      <c r="F34" s="86" t="s">
        <v>424</v>
      </c>
      <c r="G34" s="85">
        <f>SUM(G9:G33)</f>
        <v>0</v>
      </c>
      <c r="H34" s="85">
        <f>SUM(H9:H33)</f>
        <v>0</v>
      </c>
      <c r="I34" s="85">
        <f>SUM(I9:I33)</f>
        <v>0</v>
      </c>
    </row>
    <row r="35" spans="1:9" ht="15">
      <c r="A35" s="227"/>
      <c r="B35" s="227"/>
      <c r="C35" s="227"/>
      <c r="D35" s="227"/>
      <c r="E35" s="227"/>
      <c r="F35" s="227"/>
      <c r="G35" s="227"/>
      <c r="H35" s="183"/>
      <c r="I35" s="183"/>
    </row>
    <row r="36" spans="1:9" ht="15">
      <c r="A36" s="228" t="s">
        <v>430</v>
      </c>
      <c r="B36" s="228"/>
      <c r="C36" s="227"/>
      <c r="D36" s="227"/>
      <c r="E36" s="227"/>
      <c r="F36" s="227"/>
      <c r="G36" s="227"/>
      <c r="H36" s="183"/>
      <c r="I36" s="183"/>
    </row>
    <row r="37" spans="1:9" ht="15">
      <c r="A37" s="228"/>
      <c r="B37" s="228"/>
      <c r="C37" s="227"/>
      <c r="D37" s="227"/>
      <c r="E37" s="227"/>
      <c r="F37" s="227"/>
      <c r="G37" s="227"/>
      <c r="H37" s="183"/>
      <c r="I37" s="183"/>
    </row>
    <row r="38" spans="1:9" ht="15">
      <c r="A38" s="228"/>
      <c r="B38" s="228"/>
      <c r="C38" s="183"/>
      <c r="D38" s="183"/>
      <c r="E38" s="183"/>
      <c r="F38" s="183"/>
      <c r="G38" s="183"/>
      <c r="H38" s="183"/>
      <c r="I38" s="183"/>
    </row>
    <row r="39" spans="1:9" ht="15">
      <c r="A39" s="228"/>
      <c r="B39" s="228"/>
      <c r="C39" s="183"/>
      <c r="D39" s="183"/>
      <c r="E39" s="183"/>
      <c r="F39" s="183"/>
      <c r="G39" s="183"/>
      <c r="H39" s="183"/>
      <c r="I39" s="183"/>
    </row>
    <row r="40" spans="1:9">
      <c r="A40" s="224"/>
      <c r="B40" s="224"/>
      <c r="C40" s="224"/>
      <c r="D40" s="224"/>
      <c r="E40" s="224"/>
      <c r="F40" s="224"/>
      <c r="G40" s="224"/>
      <c r="H40" s="224"/>
      <c r="I40" s="224"/>
    </row>
    <row r="41" spans="1:9" ht="15">
      <c r="A41" s="189" t="s">
        <v>96</v>
      </c>
      <c r="B41" s="189"/>
      <c r="C41" s="183"/>
      <c r="D41" s="183"/>
      <c r="E41" s="183"/>
      <c r="F41" s="183"/>
      <c r="G41" s="183"/>
      <c r="H41" s="183"/>
      <c r="I41" s="183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3"/>
    </row>
    <row r="43" spans="1:9" ht="15">
      <c r="A43" s="183"/>
      <c r="B43" s="183"/>
      <c r="C43" s="183"/>
      <c r="D43" s="183"/>
      <c r="E43" s="187"/>
      <c r="F43" s="187"/>
      <c r="G43" s="187"/>
      <c r="H43" s="183"/>
      <c r="I43" s="183"/>
    </row>
    <row r="44" spans="1:9" ht="15">
      <c r="A44" s="189"/>
      <c r="B44" s="189"/>
      <c r="C44" s="189" t="s">
        <v>378</v>
      </c>
      <c r="D44" s="189"/>
      <c r="E44" s="189"/>
      <c r="F44" s="189"/>
      <c r="G44" s="189"/>
      <c r="H44" s="183"/>
      <c r="I44" s="183"/>
    </row>
    <row r="45" spans="1:9" ht="15">
      <c r="A45" s="183"/>
      <c r="B45" s="183"/>
      <c r="C45" s="183" t="s">
        <v>377</v>
      </c>
      <c r="D45" s="183"/>
      <c r="E45" s="183"/>
      <c r="F45" s="183"/>
      <c r="G45" s="183"/>
      <c r="H45" s="183"/>
      <c r="I45" s="183"/>
    </row>
    <row r="46" spans="1:9">
      <c r="A46" s="191"/>
      <c r="B46" s="191"/>
      <c r="C46" s="191" t="s">
        <v>128</v>
      </c>
      <c r="D46" s="191"/>
      <c r="E46" s="191"/>
      <c r="F46" s="191"/>
      <c r="G46" s="191"/>
    </row>
  </sheetData>
  <mergeCells count="2">
    <mergeCell ref="I1:J1"/>
    <mergeCell ref="I2:J2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3" t="s">
        <v>435</v>
      </c>
      <c r="B1" s="76"/>
      <c r="C1" s="76"/>
      <c r="D1" s="76"/>
      <c r="E1" s="76"/>
      <c r="F1" s="76"/>
      <c r="G1" s="513" t="s">
        <v>98</v>
      </c>
      <c r="H1" s="513"/>
    </row>
    <row r="2" spans="1:8" ht="15">
      <c r="A2" s="75" t="s">
        <v>129</v>
      </c>
      <c r="B2" s="76"/>
      <c r="C2" s="76"/>
      <c r="D2" s="76"/>
      <c r="E2" s="76"/>
      <c r="F2" s="76"/>
      <c r="G2" s="511" t="s">
        <v>889</v>
      </c>
      <c r="H2" s="512"/>
    </row>
    <row r="3" spans="1:8" ht="15">
      <c r="A3" s="75"/>
      <c r="B3" s="75"/>
      <c r="C3" s="75"/>
      <c r="D3" s="75"/>
      <c r="E3" s="75"/>
      <c r="F3" s="75"/>
      <c r="G3" s="162"/>
      <c r="H3" s="162"/>
    </row>
    <row r="4" spans="1:8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</row>
    <row r="5" spans="1:8" ht="15">
      <c r="A5" s="110" t="s">
        <v>850</v>
      </c>
      <c r="B5" s="79"/>
      <c r="C5" s="79"/>
      <c r="D5" s="79"/>
      <c r="E5" s="79"/>
      <c r="F5" s="79"/>
      <c r="G5" s="80"/>
      <c r="H5" s="80"/>
    </row>
    <row r="6" spans="1:8" ht="15">
      <c r="A6" s="76"/>
      <c r="B6" s="76"/>
      <c r="C6" s="76"/>
      <c r="D6" s="76"/>
      <c r="E6" s="76"/>
      <c r="F6" s="76"/>
      <c r="G6" s="75"/>
      <c r="H6" s="75"/>
    </row>
    <row r="7" spans="1:8" ht="15">
      <c r="A7" s="161"/>
      <c r="B7" s="161"/>
      <c r="C7" s="261"/>
      <c r="D7" s="161"/>
      <c r="E7" s="161"/>
      <c r="F7" s="161"/>
      <c r="G7" s="77"/>
      <c r="H7" s="77"/>
    </row>
    <row r="8" spans="1:8" ht="45">
      <c r="A8" s="89" t="s">
        <v>328</v>
      </c>
      <c r="B8" s="89" t="s">
        <v>329</v>
      </c>
      <c r="C8" s="89" t="s">
        <v>216</v>
      </c>
      <c r="D8" s="89" t="s">
        <v>332</v>
      </c>
      <c r="E8" s="89" t="s">
        <v>331</v>
      </c>
      <c r="F8" s="89" t="s">
        <v>373</v>
      </c>
      <c r="G8" s="78" t="s">
        <v>10</v>
      </c>
      <c r="H8" s="78" t="s">
        <v>9</v>
      </c>
    </row>
    <row r="9" spans="1:8" ht="15">
      <c r="A9" s="97"/>
      <c r="B9" s="97"/>
      <c r="C9" s="97"/>
      <c r="D9" s="97"/>
      <c r="E9" s="97"/>
      <c r="F9" s="97"/>
      <c r="G9" s="4"/>
      <c r="H9" s="4"/>
    </row>
    <row r="10" spans="1:8" ht="15">
      <c r="A10" s="97"/>
      <c r="B10" s="97"/>
      <c r="C10" s="97"/>
      <c r="D10" s="97"/>
      <c r="E10" s="97"/>
      <c r="F10" s="97"/>
      <c r="G10" s="4"/>
      <c r="H10" s="4"/>
    </row>
    <row r="11" spans="1:8" ht="15">
      <c r="A11" s="86"/>
      <c r="B11" s="86"/>
      <c r="C11" s="86"/>
      <c r="D11" s="86"/>
      <c r="E11" s="86"/>
      <c r="F11" s="86"/>
      <c r="G11" s="4"/>
      <c r="H11" s="4"/>
    </row>
    <row r="12" spans="1:8" ht="15">
      <c r="A12" s="86"/>
      <c r="B12" s="86"/>
      <c r="C12" s="86"/>
      <c r="D12" s="86"/>
      <c r="E12" s="86"/>
      <c r="F12" s="86"/>
      <c r="G12" s="4"/>
      <c r="H12" s="4"/>
    </row>
    <row r="13" spans="1:8" ht="15">
      <c r="A13" s="86"/>
      <c r="B13" s="86"/>
      <c r="C13" s="86"/>
      <c r="D13" s="86"/>
      <c r="E13" s="86"/>
      <c r="F13" s="86"/>
      <c r="G13" s="4"/>
      <c r="H13" s="4"/>
    </row>
    <row r="14" spans="1:8" ht="15">
      <c r="A14" s="86"/>
      <c r="B14" s="86"/>
      <c r="C14" s="86"/>
      <c r="D14" s="86"/>
      <c r="E14" s="86"/>
      <c r="F14" s="86"/>
      <c r="G14" s="4"/>
      <c r="H14" s="4"/>
    </row>
    <row r="15" spans="1:8" ht="15">
      <c r="A15" s="86"/>
      <c r="B15" s="86"/>
      <c r="C15" s="86"/>
      <c r="D15" s="86"/>
      <c r="E15" s="86"/>
      <c r="F15" s="86"/>
      <c r="G15" s="4"/>
      <c r="H15" s="4"/>
    </row>
    <row r="16" spans="1:8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8" ht="15">
      <c r="A33" s="86"/>
      <c r="B33" s="86"/>
      <c r="C33" s="86"/>
      <c r="D33" s="86"/>
      <c r="E33" s="86"/>
      <c r="F33" s="86"/>
      <c r="G33" s="4"/>
      <c r="H33" s="4"/>
    </row>
    <row r="34" spans="1:8" ht="15">
      <c r="A34" s="98"/>
      <c r="B34" s="98"/>
      <c r="C34" s="98"/>
      <c r="D34" s="98"/>
      <c r="E34" s="98"/>
      <c r="F34" s="98" t="s">
        <v>327</v>
      </c>
      <c r="G34" s="85">
        <f>SUM(G9:G33)</f>
        <v>0</v>
      </c>
      <c r="H34" s="85">
        <f>SUM(H9:H33)</f>
        <v>0</v>
      </c>
    </row>
    <row r="35" spans="1:8" ht="15">
      <c r="A35" s="227"/>
      <c r="B35" s="227"/>
      <c r="C35" s="227"/>
      <c r="D35" s="227"/>
      <c r="E35" s="227"/>
      <c r="F35" s="227"/>
      <c r="G35" s="183"/>
      <c r="H35" s="183"/>
    </row>
    <row r="36" spans="1:8" ht="15">
      <c r="A36" s="228" t="s">
        <v>431</v>
      </c>
      <c r="B36" s="227"/>
      <c r="C36" s="227"/>
      <c r="D36" s="227"/>
      <c r="E36" s="227"/>
      <c r="F36" s="227"/>
      <c r="G36" s="183"/>
      <c r="H36" s="183"/>
    </row>
    <row r="37" spans="1:8" ht="15">
      <c r="A37" s="228"/>
      <c r="B37" s="227"/>
      <c r="C37" s="227"/>
      <c r="D37" s="227"/>
      <c r="E37" s="227"/>
      <c r="F37" s="227"/>
      <c r="G37" s="183"/>
      <c r="H37" s="183"/>
    </row>
    <row r="38" spans="1:8" ht="15">
      <c r="A38" s="228"/>
      <c r="B38" s="183"/>
      <c r="C38" s="183"/>
      <c r="D38" s="183"/>
      <c r="E38" s="183"/>
      <c r="F38" s="183"/>
      <c r="G38" s="183"/>
      <c r="H38" s="183"/>
    </row>
    <row r="39" spans="1:8" ht="15">
      <c r="A39" s="228"/>
      <c r="B39" s="183"/>
      <c r="C39" s="183"/>
      <c r="D39" s="183"/>
      <c r="E39" s="183"/>
      <c r="F39" s="183"/>
      <c r="G39" s="183"/>
      <c r="H39" s="183"/>
    </row>
    <row r="40" spans="1:8">
      <c r="A40" s="224"/>
      <c r="B40" s="224"/>
      <c r="C40" s="224"/>
      <c r="D40" s="224"/>
      <c r="E40" s="224"/>
      <c r="F40" s="224"/>
      <c r="G40" s="224"/>
      <c r="H40" s="224"/>
    </row>
    <row r="41" spans="1:8" ht="15">
      <c r="A41" s="189" t="s">
        <v>96</v>
      </c>
      <c r="B41" s="183"/>
      <c r="C41" s="183"/>
      <c r="D41" s="183"/>
      <c r="E41" s="183"/>
      <c r="F41" s="183"/>
      <c r="G41" s="183"/>
      <c r="H41" s="183"/>
    </row>
    <row r="42" spans="1:8" ht="15">
      <c r="A42" s="183"/>
      <c r="B42" s="183"/>
      <c r="C42" s="183"/>
      <c r="D42" s="183"/>
      <c r="E42" s="183"/>
      <c r="F42" s="183"/>
      <c r="G42" s="183"/>
      <c r="H42" s="183"/>
    </row>
    <row r="43" spans="1:8" ht="15">
      <c r="A43" s="183"/>
      <c r="B43" s="183"/>
      <c r="C43" s="183"/>
      <c r="D43" s="183"/>
      <c r="E43" s="183"/>
      <c r="F43" s="183"/>
      <c r="G43" s="183"/>
      <c r="H43" s="190"/>
    </row>
    <row r="44" spans="1:8" ht="15">
      <c r="A44" s="189"/>
      <c r="B44" s="189" t="s">
        <v>260</v>
      </c>
      <c r="C44" s="189"/>
      <c r="D44" s="189"/>
      <c r="E44" s="189"/>
      <c r="F44" s="189"/>
      <c r="G44" s="183"/>
      <c r="H44" s="190"/>
    </row>
    <row r="45" spans="1:8" ht="15">
      <c r="A45" s="183"/>
      <c r="B45" s="183" t="s">
        <v>259</v>
      </c>
      <c r="C45" s="183"/>
      <c r="D45" s="183"/>
      <c r="E45" s="183"/>
      <c r="F45" s="183"/>
      <c r="G45" s="183"/>
      <c r="H45" s="190"/>
    </row>
    <row r="46" spans="1:8">
      <c r="A46" s="191"/>
      <c r="B46" s="191" t="s">
        <v>128</v>
      </c>
      <c r="C46" s="191"/>
      <c r="D46" s="191"/>
      <c r="E46" s="191"/>
      <c r="F46" s="191"/>
      <c r="G46" s="184"/>
      <c r="H46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5.42578125" style="184" customWidth="1"/>
    <col min="2" max="2" width="13.140625" style="184" customWidth="1"/>
    <col min="3" max="3" width="15.140625" style="184" customWidth="1"/>
    <col min="4" max="4" width="18" style="184" customWidth="1"/>
    <col min="5" max="5" width="20.5703125" style="184" customWidth="1"/>
    <col min="6" max="6" width="21.28515625" style="184" customWidth="1"/>
    <col min="7" max="7" width="15.140625" style="184" customWidth="1"/>
    <col min="8" max="8" width="15.5703125" style="184" customWidth="1"/>
    <col min="9" max="9" width="13.42578125" style="184" customWidth="1"/>
    <col min="10" max="10" width="0" style="184" hidden="1" customWidth="1"/>
    <col min="11" max="16384" width="9.140625" style="184"/>
  </cols>
  <sheetData>
    <row r="1" spans="1:10" ht="15">
      <c r="A1" s="73" t="s">
        <v>436</v>
      </c>
      <c r="B1" s="73"/>
      <c r="C1" s="76"/>
      <c r="D1" s="76"/>
      <c r="E1" s="76"/>
      <c r="F1" s="76"/>
      <c r="G1" s="513" t="s">
        <v>98</v>
      </c>
      <c r="H1" s="513"/>
    </row>
    <row r="2" spans="1:10" ht="15">
      <c r="A2" s="75" t="s">
        <v>129</v>
      </c>
      <c r="B2" s="73"/>
      <c r="C2" s="76"/>
      <c r="D2" s="76"/>
      <c r="E2" s="76"/>
      <c r="F2" s="76"/>
      <c r="G2" s="511" t="s">
        <v>889</v>
      </c>
      <c r="H2" s="512"/>
    </row>
    <row r="3" spans="1:10" ht="15">
      <c r="A3" s="75"/>
      <c r="B3" s="75"/>
      <c r="C3" s="75"/>
      <c r="D3" s="75"/>
      <c r="E3" s="75"/>
      <c r="F3" s="75"/>
      <c r="G3" s="218"/>
      <c r="H3" s="218"/>
    </row>
    <row r="4" spans="1:10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</row>
    <row r="5" spans="1:10" ht="15">
      <c r="A5" s="110" t="s">
        <v>850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17"/>
      <c r="B7" s="217"/>
      <c r="C7" s="217"/>
      <c r="D7" s="220"/>
      <c r="E7" s="217"/>
      <c r="F7" s="217"/>
      <c r="G7" s="77"/>
      <c r="H7" s="77"/>
    </row>
    <row r="8" spans="1:10" ht="30">
      <c r="A8" s="89" t="s">
        <v>64</v>
      </c>
      <c r="B8" s="89" t="s">
        <v>328</v>
      </c>
      <c r="C8" s="89" t="s">
        <v>329</v>
      </c>
      <c r="D8" s="89" t="s">
        <v>216</v>
      </c>
      <c r="E8" s="89" t="s">
        <v>336</v>
      </c>
      <c r="F8" s="89" t="s">
        <v>330</v>
      </c>
      <c r="G8" s="78" t="s">
        <v>10</v>
      </c>
      <c r="H8" s="78" t="s">
        <v>9</v>
      </c>
      <c r="J8" s="229" t="s">
        <v>335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29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334</v>
      </c>
      <c r="G34" s="85">
        <f>SUM(G9:G33)</f>
        <v>0</v>
      </c>
      <c r="H34" s="85">
        <f>SUM(H9:H33)</f>
        <v>0</v>
      </c>
    </row>
    <row r="35" spans="1:9" ht="15">
      <c r="A35" s="227"/>
      <c r="B35" s="227"/>
      <c r="C35" s="227"/>
      <c r="D35" s="227"/>
      <c r="E35" s="227"/>
      <c r="F35" s="227"/>
      <c r="G35" s="227"/>
      <c r="H35" s="183"/>
      <c r="I35" s="183"/>
    </row>
    <row r="36" spans="1:9" ht="15">
      <c r="A36" s="228" t="s">
        <v>432</v>
      </c>
      <c r="B36" s="228"/>
      <c r="C36" s="227"/>
      <c r="D36" s="227"/>
      <c r="E36" s="227"/>
      <c r="F36" s="227"/>
      <c r="G36" s="227"/>
      <c r="H36" s="183"/>
      <c r="I36" s="183"/>
    </row>
    <row r="37" spans="1:9" ht="15">
      <c r="A37" s="228" t="s">
        <v>433</v>
      </c>
      <c r="B37" s="228"/>
      <c r="C37" s="227"/>
      <c r="D37" s="227"/>
      <c r="E37" s="227"/>
      <c r="F37" s="227"/>
      <c r="G37" s="227"/>
      <c r="H37" s="183"/>
      <c r="I37" s="183"/>
    </row>
    <row r="38" spans="1:9" ht="15">
      <c r="A38" s="228"/>
      <c r="B38" s="228"/>
      <c r="C38" s="183"/>
      <c r="D38" s="183"/>
      <c r="E38" s="183"/>
      <c r="F38" s="183"/>
      <c r="G38" s="183"/>
      <c r="H38" s="183"/>
      <c r="I38" s="183"/>
    </row>
    <row r="39" spans="1:9" ht="15">
      <c r="A39" s="228"/>
      <c r="B39" s="228"/>
      <c r="C39" s="183"/>
      <c r="D39" s="183"/>
      <c r="E39" s="183"/>
      <c r="F39" s="183"/>
      <c r="G39" s="183"/>
      <c r="H39" s="183"/>
      <c r="I39" s="183"/>
    </row>
    <row r="40" spans="1:9">
      <c r="A40" s="224"/>
      <c r="B40" s="224"/>
      <c r="C40" s="224"/>
      <c r="D40" s="224"/>
      <c r="E40" s="224"/>
      <c r="F40" s="224"/>
      <c r="G40" s="224"/>
      <c r="H40" s="224"/>
      <c r="I40" s="224"/>
    </row>
    <row r="41" spans="1:9" ht="15">
      <c r="A41" s="189" t="s">
        <v>96</v>
      </c>
      <c r="B41" s="189"/>
      <c r="C41" s="183"/>
      <c r="D41" s="183"/>
      <c r="E41" s="183"/>
      <c r="F41" s="183"/>
      <c r="G41" s="183"/>
      <c r="H41" s="183"/>
      <c r="I41" s="183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3"/>
    </row>
    <row r="43" spans="1:9" ht="15">
      <c r="A43" s="183"/>
      <c r="B43" s="183"/>
      <c r="C43" s="183"/>
      <c r="D43" s="183"/>
      <c r="E43" s="183"/>
      <c r="F43" s="183"/>
      <c r="G43" s="183"/>
      <c r="H43" s="183"/>
      <c r="I43" s="190"/>
    </row>
    <row r="44" spans="1:9" ht="15">
      <c r="A44" s="189"/>
      <c r="B44" s="189"/>
      <c r="C44" s="189" t="s">
        <v>405</v>
      </c>
      <c r="D44" s="189"/>
      <c r="E44" s="227"/>
      <c r="F44" s="189"/>
      <c r="G44" s="189"/>
      <c r="H44" s="183"/>
      <c r="I44" s="190"/>
    </row>
    <row r="45" spans="1:9" ht="15">
      <c r="A45" s="183"/>
      <c r="B45" s="183"/>
      <c r="C45" s="183" t="s">
        <v>259</v>
      </c>
      <c r="D45" s="183"/>
      <c r="E45" s="183"/>
      <c r="F45" s="183"/>
      <c r="G45" s="183"/>
      <c r="H45" s="183"/>
      <c r="I45" s="190"/>
    </row>
    <row r="46" spans="1:9">
      <c r="A46" s="191"/>
      <c r="B46" s="191"/>
      <c r="C46" s="191" t="s">
        <v>128</v>
      </c>
      <c r="D46" s="191"/>
      <c r="E46" s="191"/>
      <c r="F46" s="191"/>
      <c r="G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84" customWidth="1"/>
    <col min="2" max="2" width="27.5703125" style="184" customWidth="1"/>
    <col min="3" max="3" width="19.28515625" style="184" customWidth="1"/>
    <col min="4" max="4" width="16.85546875" style="184" customWidth="1"/>
    <col min="5" max="5" width="13.140625" style="184" customWidth="1"/>
    <col min="6" max="6" width="17" style="184" customWidth="1"/>
    <col min="7" max="7" width="13.7109375" style="184" customWidth="1"/>
    <col min="8" max="8" width="19.42578125" style="184" bestFit="1" customWidth="1"/>
    <col min="9" max="9" width="18.5703125" style="184" bestFit="1" customWidth="1"/>
    <col min="10" max="10" width="16.7109375" style="184" customWidth="1"/>
    <col min="11" max="11" width="17.7109375" style="184" customWidth="1"/>
    <col min="12" max="12" width="12.85546875" style="184" customWidth="1"/>
    <col min="13" max="16384" width="9.140625" style="184"/>
  </cols>
  <sheetData>
    <row r="2" spans="1:12" ht="15">
      <c r="A2" s="519" t="s">
        <v>444</v>
      </c>
      <c r="B2" s="519"/>
      <c r="C2" s="519"/>
      <c r="D2" s="519"/>
      <c r="E2" s="279"/>
      <c r="F2" s="76"/>
      <c r="G2" s="76"/>
      <c r="H2" s="76"/>
      <c r="I2" s="76"/>
      <c r="J2" s="277"/>
      <c r="K2" s="276"/>
      <c r="L2" s="276" t="s">
        <v>98</v>
      </c>
    </row>
    <row r="3" spans="1:12" ht="15">
      <c r="A3" s="75" t="s">
        <v>129</v>
      </c>
      <c r="B3" s="73"/>
      <c r="C3" s="76"/>
      <c r="D3" s="76"/>
      <c r="E3" s="76"/>
      <c r="F3" s="76"/>
      <c r="G3" s="76"/>
      <c r="H3" s="76"/>
      <c r="I3" s="76"/>
      <c r="J3" s="277"/>
      <c r="K3" s="511" t="s">
        <v>889</v>
      </c>
      <c r="L3" s="512"/>
    </row>
    <row r="4" spans="1:12" ht="15">
      <c r="A4" s="75"/>
      <c r="B4" s="75"/>
      <c r="C4" s="73"/>
      <c r="D4" s="73"/>
      <c r="E4" s="73"/>
      <c r="F4" s="73"/>
      <c r="G4" s="73"/>
      <c r="H4" s="73"/>
      <c r="I4" s="73"/>
      <c r="J4" s="277"/>
      <c r="K4" s="277"/>
      <c r="L4" s="277"/>
    </row>
    <row r="5" spans="1:12" ht="15">
      <c r="A5" s="100" t="s">
        <v>445</v>
      </c>
      <c r="B5" s="76"/>
      <c r="C5" s="76"/>
      <c r="D5" s="76"/>
      <c r="E5" s="76"/>
      <c r="F5" s="76"/>
      <c r="G5" s="76"/>
      <c r="H5" s="76"/>
      <c r="I5" s="76"/>
      <c r="J5" s="75"/>
      <c r="K5" s="75"/>
      <c r="L5" s="75"/>
    </row>
    <row r="6" spans="1:12" ht="15">
      <c r="A6" s="110" t="s">
        <v>850</v>
      </c>
      <c r="B6" s="79"/>
      <c r="C6" s="79"/>
      <c r="D6" s="79"/>
      <c r="E6" s="79"/>
      <c r="F6" s="79"/>
      <c r="G6" s="79"/>
      <c r="H6" s="79"/>
      <c r="I6" s="79"/>
      <c r="J6" s="80"/>
      <c r="K6" s="80"/>
    </row>
    <row r="7" spans="1:12" ht="15">
      <c r="A7" s="76"/>
      <c r="B7" s="76"/>
      <c r="C7" s="76"/>
      <c r="D7" s="76"/>
      <c r="E7" s="76"/>
      <c r="F7" s="76"/>
      <c r="G7" s="76"/>
      <c r="H7" s="76"/>
      <c r="I7" s="76"/>
      <c r="J7" s="75"/>
      <c r="K7" s="75"/>
      <c r="L7" s="75"/>
    </row>
    <row r="8" spans="1:12" ht="15">
      <c r="A8" s="275"/>
      <c r="B8" s="275"/>
      <c r="C8" s="275"/>
      <c r="D8" s="275"/>
      <c r="E8" s="275"/>
      <c r="F8" s="275"/>
      <c r="G8" s="275"/>
      <c r="H8" s="275"/>
      <c r="I8" s="275"/>
      <c r="J8" s="77"/>
      <c r="K8" s="77"/>
      <c r="L8" s="77"/>
    </row>
    <row r="9" spans="1:12" ht="45">
      <c r="A9" s="89" t="s">
        <v>64</v>
      </c>
      <c r="B9" s="89" t="s">
        <v>446</v>
      </c>
      <c r="C9" s="89" t="s">
        <v>447</v>
      </c>
      <c r="D9" s="89" t="s">
        <v>448</v>
      </c>
      <c r="E9" s="89" t="s">
        <v>449</v>
      </c>
      <c r="F9" s="89" t="s">
        <v>450</v>
      </c>
      <c r="G9" s="89" t="s">
        <v>451</v>
      </c>
      <c r="H9" s="89" t="s">
        <v>452</v>
      </c>
      <c r="I9" s="89" t="s">
        <v>453</v>
      </c>
      <c r="J9" s="89" t="s">
        <v>454</v>
      </c>
      <c r="K9" s="89" t="s">
        <v>455</v>
      </c>
      <c r="L9" s="89" t="s">
        <v>308</v>
      </c>
    </row>
    <row r="10" spans="1:12" ht="15">
      <c r="A10" s="97">
        <v>1</v>
      </c>
      <c r="B10" s="280"/>
      <c r="C10" s="97"/>
      <c r="D10" s="97"/>
      <c r="E10" s="97"/>
      <c r="F10" s="97"/>
      <c r="G10" s="97"/>
      <c r="H10" s="97"/>
      <c r="I10" s="97"/>
      <c r="J10" s="4"/>
      <c r="K10" s="4"/>
      <c r="L10" s="97"/>
    </row>
    <row r="11" spans="1:12" ht="15">
      <c r="A11" s="97">
        <v>2</v>
      </c>
      <c r="B11" s="280"/>
      <c r="C11" s="97"/>
      <c r="D11" s="97"/>
      <c r="E11" s="97"/>
      <c r="F11" s="97"/>
      <c r="G11" s="97"/>
      <c r="H11" s="97"/>
      <c r="I11" s="97"/>
      <c r="J11" s="4"/>
      <c r="K11" s="4"/>
      <c r="L11" s="97"/>
    </row>
    <row r="12" spans="1:12" ht="15">
      <c r="A12" s="97">
        <v>3</v>
      </c>
      <c r="B12" s="280"/>
      <c r="C12" s="86"/>
      <c r="D12" s="86"/>
      <c r="E12" s="86"/>
      <c r="F12" s="86"/>
      <c r="G12" s="86"/>
      <c r="H12" s="86"/>
      <c r="I12" s="86"/>
      <c r="J12" s="4"/>
      <c r="K12" s="4"/>
      <c r="L12" s="86"/>
    </row>
    <row r="13" spans="1:12" ht="15">
      <c r="A13" s="97">
        <v>4</v>
      </c>
      <c r="B13" s="280"/>
      <c r="C13" s="86"/>
      <c r="D13" s="86"/>
      <c r="E13" s="86"/>
      <c r="F13" s="86"/>
      <c r="G13" s="86"/>
      <c r="H13" s="86"/>
      <c r="I13" s="86"/>
      <c r="J13" s="4"/>
      <c r="K13" s="4"/>
      <c r="L13" s="86"/>
    </row>
    <row r="14" spans="1:12" ht="15">
      <c r="A14" s="97">
        <v>5</v>
      </c>
      <c r="B14" s="280"/>
      <c r="C14" s="86"/>
      <c r="D14" s="86"/>
      <c r="E14" s="86"/>
      <c r="F14" s="86"/>
      <c r="G14" s="86"/>
      <c r="H14" s="86"/>
      <c r="I14" s="86"/>
      <c r="J14" s="4"/>
      <c r="K14" s="4"/>
      <c r="L14" s="86"/>
    </row>
    <row r="15" spans="1:12" ht="15">
      <c r="A15" s="97">
        <v>6</v>
      </c>
      <c r="B15" s="280"/>
      <c r="C15" s="86"/>
      <c r="D15" s="86"/>
      <c r="E15" s="86"/>
      <c r="F15" s="86"/>
      <c r="G15" s="86"/>
      <c r="H15" s="86"/>
      <c r="I15" s="86"/>
      <c r="J15" s="4"/>
      <c r="K15" s="4"/>
      <c r="L15" s="86"/>
    </row>
    <row r="16" spans="1:12" ht="15">
      <c r="A16" s="97">
        <v>7</v>
      </c>
      <c r="B16" s="280"/>
      <c r="C16" s="86"/>
      <c r="D16" s="86"/>
      <c r="E16" s="86"/>
      <c r="F16" s="86"/>
      <c r="G16" s="86"/>
      <c r="H16" s="86"/>
      <c r="I16" s="86"/>
      <c r="J16" s="4"/>
      <c r="K16" s="4"/>
      <c r="L16" s="86"/>
    </row>
    <row r="17" spans="1:12" ht="15">
      <c r="A17" s="97">
        <v>8</v>
      </c>
      <c r="B17" s="280"/>
      <c r="C17" s="86"/>
      <c r="D17" s="86"/>
      <c r="E17" s="86"/>
      <c r="F17" s="86"/>
      <c r="G17" s="86"/>
      <c r="H17" s="86"/>
      <c r="I17" s="86"/>
      <c r="J17" s="4"/>
      <c r="K17" s="4"/>
      <c r="L17" s="86"/>
    </row>
    <row r="18" spans="1:12" ht="15">
      <c r="A18" s="97">
        <v>9</v>
      </c>
      <c r="B18" s="280"/>
      <c r="C18" s="86"/>
      <c r="D18" s="86"/>
      <c r="E18" s="86"/>
      <c r="F18" s="86"/>
      <c r="G18" s="86"/>
      <c r="H18" s="86"/>
      <c r="I18" s="86"/>
      <c r="J18" s="4"/>
      <c r="K18" s="4"/>
      <c r="L18" s="86"/>
    </row>
    <row r="19" spans="1:12" ht="15">
      <c r="A19" s="97">
        <v>10</v>
      </c>
      <c r="B19" s="280"/>
      <c r="C19" s="86"/>
      <c r="D19" s="86"/>
      <c r="E19" s="86"/>
      <c r="F19" s="86"/>
      <c r="G19" s="86"/>
      <c r="H19" s="86"/>
      <c r="I19" s="86"/>
      <c r="J19" s="4"/>
      <c r="K19" s="4"/>
      <c r="L19" s="86"/>
    </row>
    <row r="20" spans="1:12" ht="15">
      <c r="A20" s="97">
        <v>11</v>
      </c>
      <c r="B20" s="280"/>
      <c r="C20" s="86"/>
      <c r="D20" s="86"/>
      <c r="E20" s="86"/>
      <c r="F20" s="86"/>
      <c r="G20" s="86"/>
      <c r="H20" s="86"/>
      <c r="I20" s="86"/>
      <c r="J20" s="4"/>
      <c r="K20" s="4"/>
      <c r="L20" s="86"/>
    </row>
    <row r="21" spans="1:12" ht="15">
      <c r="A21" s="97">
        <v>12</v>
      </c>
      <c r="B21" s="280"/>
      <c r="C21" s="86"/>
      <c r="D21" s="86"/>
      <c r="E21" s="86"/>
      <c r="F21" s="86"/>
      <c r="G21" s="86"/>
      <c r="H21" s="86"/>
      <c r="I21" s="86"/>
      <c r="J21" s="4"/>
      <c r="K21" s="4"/>
      <c r="L21" s="86"/>
    </row>
    <row r="22" spans="1:12" ht="15">
      <c r="A22" s="97">
        <v>13</v>
      </c>
      <c r="B22" s="280"/>
      <c r="C22" s="86"/>
      <c r="D22" s="86"/>
      <c r="E22" s="86"/>
      <c r="F22" s="86"/>
      <c r="G22" s="86"/>
      <c r="H22" s="86"/>
      <c r="I22" s="86"/>
      <c r="J22" s="4"/>
      <c r="K22" s="4"/>
      <c r="L22" s="86"/>
    </row>
    <row r="23" spans="1:12" ht="15">
      <c r="A23" s="97">
        <v>14</v>
      </c>
      <c r="B23" s="280"/>
      <c r="C23" s="86"/>
      <c r="D23" s="86"/>
      <c r="E23" s="86"/>
      <c r="F23" s="86"/>
      <c r="G23" s="86"/>
      <c r="H23" s="86"/>
      <c r="I23" s="86"/>
      <c r="J23" s="4"/>
      <c r="K23" s="4"/>
      <c r="L23" s="86"/>
    </row>
    <row r="24" spans="1:12" ht="15">
      <c r="A24" s="97">
        <v>15</v>
      </c>
      <c r="B24" s="280"/>
      <c r="C24" s="86"/>
      <c r="D24" s="86"/>
      <c r="E24" s="86"/>
      <c r="F24" s="86"/>
      <c r="G24" s="86"/>
      <c r="H24" s="86"/>
      <c r="I24" s="86"/>
      <c r="J24" s="4"/>
      <c r="K24" s="4"/>
      <c r="L24" s="86"/>
    </row>
    <row r="25" spans="1:12" ht="15">
      <c r="A25" s="97">
        <v>16</v>
      </c>
      <c r="B25" s="280"/>
      <c r="C25" s="86"/>
      <c r="D25" s="86"/>
      <c r="E25" s="86"/>
      <c r="F25" s="86"/>
      <c r="G25" s="86"/>
      <c r="H25" s="86"/>
      <c r="I25" s="86"/>
      <c r="J25" s="4"/>
      <c r="K25" s="4"/>
      <c r="L25" s="86"/>
    </row>
    <row r="26" spans="1:12" ht="15">
      <c r="A26" s="97">
        <v>17</v>
      </c>
      <c r="B26" s="280"/>
      <c r="C26" s="86"/>
      <c r="D26" s="86"/>
      <c r="E26" s="86"/>
      <c r="F26" s="86"/>
      <c r="G26" s="86"/>
      <c r="H26" s="86"/>
      <c r="I26" s="86"/>
      <c r="J26" s="4"/>
      <c r="K26" s="4"/>
      <c r="L26" s="86"/>
    </row>
    <row r="27" spans="1:12" ht="15">
      <c r="A27" s="97">
        <v>18</v>
      </c>
      <c r="B27" s="280"/>
      <c r="C27" s="86"/>
      <c r="D27" s="86"/>
      <c r="E27" s="86"/>
      <c r="F27" s="86"/>
      <c r="G27" s="86"/>
      <c r="H27" s="86"/>
      <c r="I27" s="86"/>
      <c r="J27" s="4"/>
      <c r="K27" s="4"/>
      <c r="L27" s="86"/>
    </row>
    <row r="28" spans="1:12" ht="15">
      <c r="A28" s="97">
        <v>19</v>
      </c>
      <c r="B28" s="280"/>
      <c r="C28" s="86"/>
      <c r="D28" s="86"/>
      <c r="E28" s="86"/>
      <c r="F28" s="86"/>
      <c r="G28" s="86"/>
      <c r="H28" s="86"/>
      <c r="I28" s="86"/>
      <c r="J28" s="4"/>
      <c r="K28" s="4"/>
      <c r="L28" s="86"/>
    </row>
    <row r="29" spans="1:12" ht="15">
      <c r="A29" s="97">
        <v>20</v>
      </c>
      <c r="B29" s="280"/>
      <c r="C29" s="86"/>
      <c r="D29" s="86"/>
      <c r="E29" s="86"/>
      <c r="F29" s="86"/>
      <c r="G29" s="86"/>
      <c r="H29" s="86"/>
      <c r="I29" s="86"/>
      <c r="J29" s="4"/>
      <c r="K29" s="4"/>
      <c r="L29" s="86"/>
    </row>
    <row r="30" spans="1:12" ht="15">
      <c r="A30" s="97">
        <v>21</v>
      </c>
      <c r="B30" s="280"/>
      <c r="C30" s="86"/>
      <c r="D30" s="86"/>
      <c r="E30" s="86"/>
      <c r="F30" s="86"/>
      <c r="G30" s="86"/>
      <c r="H30" s="86"/>
      <c r="I30" s="86"/>
      <c r="J30" s="4"/>
      <c r="K30" s="4"/>
      <c r="L30" s="86"/>
    </row>
    <row r="31" spans="1:12" ht="15">
      <c r="A31" s="97">
        <v>22</v>
      </c>
      <c r="B31" s="280"/>
      <c r="C31" s="86"/>
      <c r="D31" s="86"/>
      <c r="E31" s="86"/>
      <c r="F31" s="86"/>
      <c r="G31" s="86"/>
      <c r="H31" s="86"/>
      <c r="I31" s="86"/>
      <c r="J31" s="4"/>
      <c r="K31" s="4"/>
      <c r="L31" s="86"/>
    </row>
    <row r="32" spans="1:12" ht="15">
      <c r="A32" s="97">
        <v>23</v>
      </c>
      <c r="B32" s="280"/>
      <c r="C32" s="86"/>
      <c r="D32" s="86"/>
      <c r="E32" s="86"/>
      <c r="F32" s="86"/>
      <c r="G32" s="86"/>
      <c r="H32" s="86"/>
      <c r="I32" s="86"/>
      <c r="J32" s="4"/>
      <c r="K32" s="4"/>
      <c r="L32" s="86"/>
    </row>
    <row r="33" spans="1:12" ht="15">
      <c r="A33" s="97">
        <v>24</v>
      </c>
      <c r="B33" s="280"/>
      <c r="C33" s="86"/>
      <c r="D33" s="86"/>
      <c r="E33" s="86"/>
      <c r="F33" s="86"/>
      <c r="G33" s="86"/>
      <c r="H33" s="86"/>
      <c r="I33" s="86"/>
      <c r="J33" s="4"/>
      <c r="K33" s="4"/>
      <c r="L33" s="86"/>
    </row>
    <row r="34" spans="1:12" ht="15">
      <c r="A34" s="86" t="s">
        <v>266</v>
      </c>
      <c r="B34" s="280"/>
      <c r="C34" s="86"/>
      <c r="D34" s="86"/>
      <c r="E34" s="86"/>
      <c r="F34" s="86"/>
      <c r="G34" s="86"/>
      <c r="H34" s="86"/>
      <c r="I34" s="86"/>
      <c r="J34" s="4"/>
      <c r="K34" s="4"/>
      <c r="L34" s="86"/>
    </row>
    <row r="35" spans="1:12" ht="15">
      <c r="A35" s="86"/>
      <c r="B35" s="280"/>
      <c r="C35" s="98"/>
      <c r="D35" s="98"/>
      <c r="E35" s="98"/>
      <c r="F35" s="98"/>
      <c r="G35" s="86"/>
      <c r="H35" s="86"/>
      <c r="I35" s="86"/>
      <c r="J35" s="86" t="s">
        <v>456</v>
      </c>
      <c r="K35" s="85">
        <f>SUM(K10:K34)</f>
        <v>0</v>
      </c>
      <c r="L35" s="86"/>
    </row>
    <row r="36" spans="1:12" ht="15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183"/>
    </row>
    <row r="37" spans="1:12" ht="15">
      <c r="A37" s="228" t="s">
        <v>457</v>
      </c>
      <c r="B37" s="228"/>
      <c r="C37" s="227"/>
      <c r="D37" s="227"/>
      <c r="E37" s="227"/>
      <c r="F37" s="227"/>
      <c r="G37" s="227"/>
      <c r="H37" s="227"/>
      <c r="I37" s="227"/>
      <c r="J37" s="227"/>
      <c r="K37" s="183"/>
    </row>
    <row r="38" spans="1:12" ht="15">
      <c r="A38" s="228" t="s">
        <v>458</v>
      </c>
      <c r="B38" s="228"/>
      <c r="C38" s="227"/>
      <c r="D38" s="227"/>
      <c r="E38" s="227"/>
      <c r="F38" s="227"/>
      <c r="G38" s="227"/>
      <c r="H38" s="227"/>
      <c r="I38" s="227"/>
      <c r="J38" s="227"/>
      <c r="K38" s="183"/>
    </row>
    <row r="39" spans="1:12" ht="15">
      <c r="A39" s="214" t="s">
        <v>459</v>
      </c>
      <c r="B39" s="228"/>
      <c r="C39" s="183"/>
      <c r="D39" s="183"/>
      <c r="E39" s="183"/>
      <c r="F39" s="183"/>
      <c r="G39" s="183"/>
      <c r="H39" s="183"/>
      <c r="I39" s="183"/>
      <c r="J39" s="183"/>
      <c r="K39" s="183"/>
    </row>
    <row r="40" spans="1:12" ht="15">
      <c r="A40" s="214" t="s">
        <v>460</v>
      </c>
      <c r="B40" s="228"/>
      <c r="C40" s="183"/>
      <c r="D40" s="183"/>
      <c r="E40" s="183"/>
      <c r="F40" s="183"/>
      <c r="G40" s="183"/>
      <c r="H40" s="183"/>
      <c r="I40" s="183"/>
      <c r="J40" s="183"/>
      <c r="K40" s="183"/>
    </row>
    <row r="41" spans="1:12" ht="15">
      <c r="A41" s="214"/>
      <c r="B41" s="228"/>
      <c r="C41" s="183"/>
      <c r="D41" s="183"/>
      <c r="E41" s="183"/>
      <c r="F41" s="183"/>
      <c r="G41" s="183"/>
      <c r="H41" s="183"/>
      <c r="I41" s="183"/>
      <c r="J41" s="183"/>
      <c r="K41" s="183"/>
    </row>
    <row r="42" spans="1:12" ht="15">
      <c r="A42" s="214"/>
      <c r="B42" s="228"/>
      <c r="C42" s="183"/>
      <c r="D42" s="183"/>
      <c r="E42" s="183"/>
      <c r="F42" s="183"/>
      <c r="G42" s="183"/>
      <c r="H42" s="183"/>
      <c r="I42" s="183"/>
      <c r="J42" s="183"/>
      <c r="K42" s="183"/>
    </row>
    <row r="43" spans="1:12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</row>
    <row r="44" spans="1:12" ht="15">
      <c r="A44" s="520" t="s">
        <v>96</v>
      </c>
      <c r="B44" s="520"/>
      <c r="C44" s="281"/>
      <c r="D44" s="282"/>
      <c r="E44" s="282"/>
      <c r="F44" s="281"/>
      <c r="G44" s="281"/>
      <c r="H44" s="281"/>
      <c r="I44" s="281"/>
      <c r="J44" s="281"/>
      <c r="K44" s="183"/>
    </row>
    <row r="45" spans="1:12" ht="15">
      <c r="A45" s="281"/>
      <c r="B45" s="282"/>
      <c r="C45" s="281"/>
      <c r="D45" s="282"/>
      <c r="E45" s="282"/>
      <c r="F45" s="281"/>
      <c r="G45" s="281"/>
      <c r="H45" s="281"/>
      <c r="I45" s="281"/>
      <c r="J45" s="283"/>
      <c r="K45" s="183"/>
    </row>
    <row r="46" spans="1:12" ht="15" customHeight="1">
      <c r="A46" s="281"/>
      <c r="B46" s="282"/>
      <c r="C46" s="521" t="s">
        <v>257</v>
      </c>
      <c r="D46" s="521"/>
      <c r="E46" s="284"/>
      <c r="F46" s="285"/>
      <c r="G46" s="522" t="s">
        <v>461</v>
      </c>
      <c r="H46" s="522"/>
      <c r="I46" s="522"/>
      <c r="J46" s="286"/>
      <c r="K46" s="183"/>
    </row>
    <row r="47" spans="1:12" ht="15">
      <c r="A47" s="281"/>
      <c r="B47" s="282"/>
      <c r="C47" s="281"/>
      <c r="D47" s="282"/>
      <c r="E47" s="282"/>
      <c r="F47" s="281"/>
      <c r="G47" s="523"/>
      <c r="H47" s="523"/>
      <c r="I47" s="523"/>
      <c r="J47" s="286"/>
      <c r="K47" s="183"/>
    </row>
    <row r="48" spans="1:12" ht="15">
      <c r="A48" s="281"/>
      <c r="B48" s="282"/>
      <c r="C48" s="518" t="s">
        <v>128</v>
      </c>
      <c r="D48" s="518"/>
      <c r="E48" s="284"/>
      <c r="F48" s="285"/>
      <c r="G48" s="281"/>
      <c r="H48" s="281"/>
      <c r="I48" s="281"/>
      <c r="J48" s="281"/>
      <c r="K48" s="183"/>
    </row>
  </sheetData>
  <mergeCells count="6">
    <mergeCell ref="C48:D48"/>
    <mergeCell ref="A2:D2"/>
    <mergeCell ref="K3:L3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Z93"/>
  <sheetViews>
    <sheetView showGridLines="0" tabSelected="1" view="pageBreakPreview" topLeftCell="A19" zoomScale="70" zoomScaleSheetLayoutView="70" workbookViewId="0">
      <selection activeCell="D49" sqref="D49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21" width="0" style="2" hidden="1" customWidth="1"/>
    <col min="22" max="16384" width="9.140625" style="2"/>
  </cols>
  <sheetData>
    <row r="1" spans="1:26">
      <c r="A1" s="73" t="s">
        <v>213</v>
      </c>
      <c r="B1" s="120"/>
      <c r="C1" s="524" t="s">
        <v>187</v>
      </c>
      <c r="D1" s="524"/>
      <c r="E1" s="105"/>
    </row>
    <row r="2" spans="1:26">
      <c r="A2" s="75" t="s">
        <v>129</v>
      </c>
      <c r="B2" s="120"/>
      <c r="C2" s="76"/>
      <c r="D2" s="511" t="s">
        <v>889</v>
      </c>
      <c r="E2" s="512"/>
    </row>
    <row r="3" spans="1:26">
      <c r="A3" s="116"/>
      <c r="B3" s="120"/>
      <c r="C3" s="76"/>
      <c r="D3" s="76"/>
      <c r="E3" s="105"/>
      <c r="G3" s="431">
        <f>D47-C47</f>
        <v>0</v>
      </c>
      <c r="I3" s="431">
        <f>C11+'ფორმა N2'!C9+'ფორმა N3'!C9-'ფორმა N4'!C11-'ფორმა N5'!C9+G3</f>
        <v>190765.72999999998</v>
      </c>
      <c r="K3" s="431">
        <f>I3-D11</f>
        <v>-0.53000000005704351</v>
      </c>
    </row>
    <row r="4" spans="1:26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8"/>
    </row>
    <row r="5" spans="1:26">
      <c r="A5" s="110" t="s">
        <v>850</v>
      </c>
      <c r="B5" s="119"/>
      <c r="C5" s="119"/>
      <c r="D5" s="57"/>
      <c r="E5" s="108"/>
      <c r="I5" s="431">
        <f>C14+'ფორმა N2'!D9+'ფორმა N3'!D9-'ფორმა N4'!D11-'ფორმა N5'!D9</f>
        <v>162141.96</v>
      </c>
      <c r="K5" s="431">
        <f>I5-D14</f>
        <v>-4.0000000008149073E-2</v>
      </c>
    </row>
    <row r="6" spans="1:26">
      <c r="A6" s="76"/>
      <c r="B6" s="75"/>
      <c r="C6" s="75"/>
      <c r="D6" s="75"/>
      <c r="E6" s="108"/>
    </row>
    <row r="7" spans="1:26">
      <c r="A7" s="115"/>
      <c r="B7" s="121"/>
      <c r="C7" s="122"/>
      <c r="D7" s="122"/>
      <c r="E7" s="105"/>
    </row>
    <row r="8" spans="1:26" ht="45">
      <c r="A8" s="123" t="s">
        <v>102</v>
      </c>
      <c r="B8" s="123" t="s">
        <v>179</v>
      </c>
      <c r="C8" s="123" t="s">
        <v>293</v>
      </c>
      <c r="D8" s="123" t="s">
        <v>246</v>
      </c>
      <c r="E8" s="105"/>
    </row>
    <row r="9" spans="1:26">
      <c r="A9" s="47"/>
      <c r="B9" s="48"/>
      <c r="C9" s="156"/>
      <c r="D9" s="156"/>
      <c r="E9" s="105"/>
      <c r="J9" s="2" t="s">
        <v>878</v>
      </c>
      <c r="M9" s="2" t="s">
        <v>877</v>
      </c>
      <c r="P9" s="2" t="s">
        <v>881</v>
      </c>
      <c r="S9" s="2" t="s">
        <v>888</v>
      </c>
    </row>
    <row r="10" spans="1:26">
      <c r="A10" s="49" t="s">
        <v>180</v>
      </c>
      <c r="B10" s="50"/>
      <c r="C10" s="429">
        <f>SUM(C11,C34)</f>
        <v>327978.78999999998</v>
      </c>
      <c r="D10" s="429">
        <f>SUM(D11,D34)</f>
        <v>308035.50000000006</v>
      </c>
      <c r="E10" s="105"/>
      <c r="J10" s="429">
        <f>SUM(J11,J34)</f>
        <v>371702.26</v>
      </c>
      <c r="K10" s="429">
        <f>SUM(K11,K34)</f>
        <v>422463.74</v>
      </c>
      <c r="L10" s="431"/>
      <c r="M10" s="429">
        <f>SUM(M11,M34)</f>
        <v>422463.92</v>
      </c>
      <c r="N10" s="429">
        <f>SUM(N11,N34)</f>
        <v>350477.37000000005</v>
      </c>
      <c r="P10" s="429">
        <f>SUM(P11,P34)</f>
        <v>350477.15</v>
      </c>
      <c r="Q10" s="429">
        <f>SUM(Q11,Q34)</f>
        <v>346813.64</v>
      </c>
      <c r="S10" s="429">
        <f>SUM(S11,S34)</f>
        <v>346813.81</v>
      </c>
      <c r="T10" s="429">
        <f>SUM(T11,T34)</f>
        <v>335768.60000000003</v>
      </c>
      <c r="X10" s="431">
        <f>C10+'ფორმა N2'!C9+'ფორმა N3'!C9-'ფორმა N4'!C11-'ფორმა N5'!C9</f>
        <v>308034.96999999997</v>
      </c>
      <c r="Z10" s="431">
        <f>X10+W45-D10</f>
        <v>-0.53000000008614734</v>
      </c>
    </row>
    <row r="11" spans="1:26">
      <c r="A11" s="51" t="s">
        <v>181</v>
      </c>
      <c r="B11" s="52"/>
      <c r="C11" s="430">
        <f>SUM(C12:C32)</f>
        <v>210709.55</v>
      </c>
      <c r="D11" s="430">
        <f>SUM(D12:D32)</f>
        <v>190766.26000000004</v>
      </c>
      <c r="E11" s="105"/>
      <c r="J11" s="430">
        <f>SUM(J12:J32)</f>
        <v>254433.02</v>
      </c>
      <c r="K11" s="430">
        <f>SUM(K12:K32)</f>
        <v>305194.5</v>
      </c>
      <c r="M11" s="430">
        <f>SUM(M12:M32)</f>
        <v>305194.68</v>
      </c>
      <c r="N11" s="430">
        <f>SUM(N12:N32)</f>
        <v>233208.13000000003</v>
      </c>
      <c r="P11" s="430">
        <f>SUM(P12:P32)</f>
        <v>233207.91</v>
      </c>
      <c r="Q11" s="430">
        <f>SUM(Q12:Q32)</f>
        <v>229544.40000000002</v>
      </c>
      <c r="S11" s="430">
        <f>SUM(S12:S32)</f>
        <v>229544.57</v>
      </c>
      <c r="T11" s="430">
        <f>SUM(T12:T32)</f>
        <v>218499.36000000004</v>
      </c>
    </row>
    <row r="12" spans="1:26">
      <c r="A12" s="55">
        <v>1110</v>
      </c>
      <c r="B12" s="54" t="s">
        <v>131</v>
      </c>
      <c r="C12" s="8"/>
      <c r="D12" s="8"/>
      <c r="E12" s="105"/>
      <c r="J12" s="8"/>
      <c r="K12" s="8"/>
      <c r="M12" s="8"/>
      <c r="N12" s="8"/>
      <c r="P12" s="8"/>
      <c r="Q12" s="8"/>
      <c r="S12" s="8"/>
      <c r="T12" s="8"/>
    </row>
    <row r="13" spans="1:26">
      <c r="A13" s="55">
        <v>1120</v>
      </c>
      <c r="B13" s="54" t="s">
        <v>132</v>
      </c>
      <c r="C13" s="8"/>
      <c r="D13" s="8"/>
      <c r="E13" s="105"/>
      <c r="J13" s="8"/>
      <c r="K13" s="8"/>
      <c r="M13" s="8"/>
      <c r="N13" s="8"/>
      <c r="P13" s="8"/>
      <c r="Q13" s="8"/>
      <c r="S13" s="488"/>
      <c r="T13" s="8"/>
    </row>
    <row r="14" spans="1:26">
      <c r="A14" s="55">
        <v>1211</v>
      </c>
      <c r="B14" s="54" t="s">
        <v>133</v>
      </c>
      <c r="C14" s="428">
        <v>178131</v>
      </c>
      <c r="D14" s="428">
        <v>162142</v>
      </c>
      <c r="E14" s="105"/>
      <c r="G14" s="431"/>
      <c r="J14" s="428">
        <v>235771.6</v>
      </c>
      <c r="K14" s="428">
        <v>281253.7</v>
      </c>
      <c r="M14" s="428">
        <v>281254</v>
      </c>
      <c r="N14" s="428">
        <v>204436.73</v>
      </c>
      <c r="P14" s="428">
        <v>204437</v>
      </c>
      <c r="Q14" s="428">
        <v>208553.87</v>
      </c>
      <c r="S14" s="489">
        <v>208554</v>
      </c>
      <c r="T14" s="428">
        <v>187620.2</v>
      </c>
      <c r="X14" s="431">
        <f>C14+C23+'ფორმა N2'!D9+'ფორმა N3'!D9-'ფორმა N4'!D11-'ფორმა N5'!D9</f>
        <v>162261.96</v>
      </c>
      <c r="Z14" s="431">
        <f>X14-D14-D23</f>
        <v>-4.0000000008149073E-2</v>
      </c>
    </row>
    <row r="15" spans="1:26">
      <c r="A15" s="55">
        <v>1212</v>
      </c>
      <c r="B15" s="54" t="s">
        <v>134</v>
      </c>
      <c r="C15" s="8"/>
      <c r="D15" s="8"/>
      <c r="E15" s="105"/>
      <c r="J15" s="8"/>
      <c r="K15" s="8"/>
      <c r="M15" s="8"/>
      <c r="N15" s="8"/>
      <c r="P15" s="8"/>
      <c r="Q15" s="8"/>
      <c r="S15" s="488"/>
      <c r="T15" s="8"/>
    </row>
    <row r="16" spans="1:26">
      <c r="A16" s="55">
        <v>1213</v>
      </c>
      <c r="B16" s="54" t="s">
        <v>135</v>
      </c>
      <c r="C16" s="8"/>
      <c r="D16" s="8"/>
      <c r="E16" s="105"/>
      <c r="J16" s="8"/>
      <c r="K16" s="8"/>
      <c r="M16" s="8"/>
      <c r="N16" s="8"/>
      <c r="P16" s="8"/>
      <c r="Q16" s="8"/>
      <c r="S16" s="488"/>
      <c r="T16" s="8"/>
    </row>
    <row r="17" spans="1:20">
      <c r="A17" s="55">
        <v>1214</v>
      </c>
      <c r="B17" s="54" t="s">
        <v>136</v>
      </c>
      <c r="C17" s="8"/>
      <c r="D17" s="8"/>
      <c r="E17" s="105"/>
      <c r="J17" s="8"/>
      <c r="K17" s="8"/>
      <c r="M17" s="8"/>
      <c r="N17" s="8"/>
      <c r="P17" s="8"/>
      <c r="Q17" s="8"/>
      <c r="S17" s="488"/>
      <c r="T17" s="8"/>
    </row>
    <row r="18" spans="1:20">
      <c r="A18" s="55">
        <v>1215</v>
      </c>
      <c r="B18" s="54" t="s">
        <v>137</v>
      </c>
      <c r="C18" s="8"/>
      <c r="D18" s="8"/>
      <c r="E18" s="105"/>
      <c r="J18" s="8"/>
      <c r="K18" s="8"/>
      <c r="M18" s="8"/>
      <c r="N18" s="8"/>
      <c r="P18" s="8"/>
      <c r="Q18" s="8"/>
      <c r="S18" s="488"/>
      <c r="T18" s="8"/>
    </row>
    <row r="19" spans="1:20">
      <c r="A19" s="55">
        <v>1300</v>
      </c>
      <c r="B19" s="54" t="s">
        <v>138</v>
      </c>
      <c r="C19" s="8"/>
      <c r="D19" s="8"/>
      <c r="E19" s="105"/>
      <c r="J19" s="8"/>
      <c r="K19" s="8"/>
      <c r="M19" s="8"/>
      <c r="N19" s="8"/>
      <c r="P19" s="8"/>
      <c r="Q19" s="8"/>
      <c r="S19" s="488"/>
      <c r="T19" s="8"/>
    </row>
    <row r="20" spans="1:20">
      <c r="A20" s="55">
        <v>1410</v>
      </c>
      <c r="B20" s="54" t="s">
        <v>139</v>
      </c>
      <c r="C20" s="8"/>
      <c r="D20" s="8"/>
      <c r="E20" s="105"/>
      <c r="J20" s="8"/>
      <c r="K20" s="8"/>
      <c r="M20" s="8"/>
      <c r="N20" s="8"/>
      <c r="P20" s="8"/>
      <c r="Q20" s="8"/>
      <c r="S20" s="488"/>
      <c r="T20" s="8"/>
    </row>
    <row r="21" spans="1:20">
      <c r="A21" s="55">
        <v>1421</v>
      </c>
      <c r="B21" s="54" t="s">
        <v>140</v>
      </c>
      <c r="C21" s="8"/>
      <c r="D21" s="8"/>
      <c r="E21" s="105"/>
      <c r="J21" s="8"/>
      <c r="K21" s="8"/>
      <c r="M21" s="8"/>
      <c r="N21" s="8"/>
      <c r="P21" s="8"/>
      <c r="Q21" s="8"/>
      <c r="S21" s="8"/>
      <c r="T21" s="8"/>
    </row>
    <row r="22" spans="1:20">
      <c r="A22" s="55">
        <v>1422</v>
      </c>
      <c r="B22" s="54" t="s">
        <v>141</v>
      </c>
      <c r="C22" s="8"/>
      <c r="D22" s="8"/>
      <c r="E22" s="105"/>
      <c r="J22" s="8"/>
      <c r="K22" s="8"/>
      <c r="M22" s="8"/>
      <c r="N22" s="8"/>
      <c r="P22" s="8"/>
      <c r="Q22" s="8"/>
      <c r="S22" s="8"/>
      <c r="T22" s="8"/>
    </row>
    <row r="23" spans="1:20">
      <c r="A23" s="55">
        <v>1423</v>
      </c>
      <c r="B23" s="54" t="s">
        <v>142</v>
      </c>
      <c r="C23" s="8">
        <v>120</v>
      </c>
      <c r="D23" s="8">
        <v>120</v>
      </c>
      <c r="E23" s="105"/>
      <c r="J23" s="8">
        <v>120</v>
      </c>
      <c r="K23" s="8">
        <v>120</v>
      </c>
      <c r="M23" s="8">
        <v>120</v>
      </c>
      <c r="N23" s="8">
        <v>120</v>
      </c>
      <c r="P23" s="8">
        <v>120</v>
      </c>
      <c r="Q23" s="8">
        <v>120</v>
      </c>
      <c r="S23" s="8">
        <v>120</v>
      </c>
      <c r="T23" s="8">
        <v>120</v>
      </c>
    </row>
    <row r="24" spans="1:20">
      <c r="A24" s="55">
        <v>1431</v>
      </c>
      <c r="B24" s="54" t="s">
        <v>143</v>
      </c>
      <c r="C24" s="8"/>
      <c r="D24" s="8"/>
      <c r="E24" s="105"/>
      <c r="J24" s="8"/>
      <c r="K24" s="8"/>
      <c r="M24" s="8"/>
      <c r="N24" s="8"/>
      <c r="P24" s="8"/>
      <c r="Q24" s="8"/>
      <c r="S24" s="8"/>
      <c r="T24" s="8"/>
    </row>
    <row r="25" spans="1:20">
      <c r="A25" s="55">
        <v>1432</v>
      </c>
      <c r="B25" s="54" t="s">
        <v>144</v>
      </c>
      <c r="C25" s="8"/>
      <c r="D25" s="8"/>
      <c r="E25" s="105"/>
      <c r="J25" s="8"/>
      <c r="K25" s="8"/>
      <c r="M25" s="8"/>
      <c r="N25" s="8"/>
      <c r="P25" s="8"/>
      <c r="Q25" s="8"/>
      <c r="S25" s="8"/>
      <c r="T25" s="8"/>
    </row>
    <row r="26" spans="1:20">
      <c r="A26" s="55">
        <v>1433</v>
      </c>
      <c r="B26" s="54" t="s">
        <v>145</v>
      </c>
      <c r="C26" s="428">
        <v>8781.68</v>
      </c>
      <c r="D26" s="428">
        <v>8781.67</v>
      </c>
      <c r="E26" s="105"/>
      <c r="J26" s="428">
        <v>8781.68</v>
      </c>
      <c r="K26" s="428">
        <v>8781.68</v>
      </c>
      <c r="M26" s="428">
        <v>8781.68</v>
      </c>
      <c r="N26" s="428">
        <v>8781.67</v>
      </c>
      <c r="P26" s="428">
        <v>8781.68</v>
      </c>
      <c r="Q26" s="428">
        <v>8781.67</v>
      </c>
      <c r="S26" s="428">
        <v>8781.68</v>
      </c>
      <c r="T26" s="428">
        <v>8781.67</v>
      </c>
    </row>
    <row r="27" spans="1:20">
      <c r="A27" s="55">
        <v>1441</v>
      </c>
      <c r="B27" s="54" t="s">
        <v>146</v>
      </c>
      <c r="C27" s="428">
        <f>4665.14+12372.51</f>
        <v>17037.650000000001</v>
      </c>
      <c r="D27" s="428">
        <f>4736.24+11778.93+0.5</f>
        <v>16515.669999999998</v>
      </c>
      <c r="E27" s="105"/>
      <c r="J27" s="428">
        <f>43.34+6581.21</f>
        <v>6624.55</v>
      </c>
      <c r="K27" s="428">
        <f>43.34+11529.01</f>
        <v>11572.35</v>
      </c>
      <c r="M27" s="428">
        <v>11572</v>
      </c>
      <c r="N27" s="428">
        <f>4703.94+11707.88</f>
        <v>16411.82</v>
      </c>
      <c r="P27" s="428">
        <f>4703.94+11707.88</f>
        <v>16411.82</v>
      </c>
      <c r="Q27" s="428">
        <f>2373.64+6581.21</f>
        <v>8954.85</v>
      </c>
      <c r="S27" s="428">
        <f>2373.67+6581.21</f>
        <v>8954.880000000001</v>
      </c>
      <c r="T27" s="428">
        <f>4670.24+11633.74</f>
        <v>16303.98</v>
      </c>
    </row>
    <row r="28" spans="1:20">
      <c r="A28" s="55">
        <v>1442</v>
      </c>
      <c r="B28" s="54" t="s">
        <v>147</v>
      </c>
      <c r="C28" s="428">
        <f>1789.22+3750+1100</f>
        <v>6639.22</v>
      </c>
      <c r="D28" s="428">
        <f>2106.92+1100</f>
        <v>3206.92</v>
      </c>
      <c r="E28" s="105"/>
      <c r="J28" s="428">
        <f>2035.19+1100</f>
        <v>3135.19</v>
      </c>
      <c r="K28" s="428">
        <f>2366.77+1100</f>
        <v>3466.77</v>
      </c>
      <c r="M28" s="428">
        <v>3467</v>
      </c>
      <c r="N28" s="428">
        <f>2357.91+1100</f>
        <v>3457.91</v>
      </c>
      <c r="P28" s="428">
        <f>2357.91+1100-0.5</f>
        <v>3457.41</v>
      </c>
      <c r="Q28" s="428">
        <f>2033.51+1100+0.5</f>
        <v>3134.01</v>
      </c>
      <c r="S28" s="428">
        <f>2033.51+1100.5</f>
        <v>3134.01</v>
      </c>
      <c r="T28" s="428">
        <f>2073.51+2500+1100</f>
        <v>5673.51</v>
      </c>
    </row>
    <row r="29" spans="1:20">
      <c r="A29" s="55">
        <v>1443</v>
      </c>
      <c r="B29" s="54" t="s">
        <v>148</v>
      </c>
      <c r="C29" s="8"/>
      <c r="D29" s="8"/>
      <c r="E29" s="105"/>
      <c r="J29" s="8"/>
      <c r="K29" s="8"/>
      <c r="M29" s="8"/>
      <c r="N29" s="8"/>
      <c r="P29" s="8"/>
      <c r="Q29" s="8"/>
      <c r="S29" s="8"/>
      <c r="T29" s="8"/>
    </row>
    <row r="30" spans="1:20">
      <c r="A30" s="55">
        <v>1444</v>
      </c>
      <c r="B30" s="54" t="s">
        <v>149</v>
      </c>
      <c r="C30" s="8"/>
      <c r="D30" s="8"/>
      <c r="E30" s="105"/>
      <c r="J30" s="8"/>
      <c r="K30" s="8"/>
      <c r="M30" s="8"/>
      <c r="N30" s="8"/>
      <c r="P30" s="8"/>
      <c r="Q30" s="8"/>
      <c r="S30" s="8"/>
      <c r="T30" s="8"/>
    </row>
    <row r="31" spans="1:20">
      <c r="A31" s="55">
        <v>1445</v>
      </c>
      <c r="B31" s="54" t="s">
        <v>150</v>
      </c>
      <c r="C31" s="8"/>
      <c r="D31" s="8"/>
      <c r="E31" s="105"/>
      <c r="J31" s="8"/>
      <c r="K31" s="8"/>
      <c r="M31" s="8"/>
      <c r="N31" s="8"/>
      <c r="P31" s="8"/>
      <c r="Q31" s="8"/>
      <c r="S31" s="8"/>
      <c r="T31" s="8"/>
    </row>
    <row r="32" spans="1:20">
      <c r="A32" s="55">
        <v>1446</v>
      </c>
      <c r="B32" s="54" t="s">
        <v>151</v>
      </c>
      <c r="C32" s="8"/>
      <c r="D32" s="8"/>
      <c r="E32" s="105"/>
      <c r="J32" s="8"/>
      <c r="K32" s="8"/>
      <c r="M32" s="8"/>
      <c r="N32" s="8"/>
      <c r="P32" s="8"/>
      <c r="Q32" s="8"/>
      <c r="S32" s="8"/>
      <c r="T32" s="8"/>
    </row>
    <row r="33" spans="1:23">
      <c r="A33" s="29"/>
      <c r="E33" s="105"/>
    </row>
    <row r="34" spans="1:23">
      <c r="A34" s="56" t="s">
        <v>182</v>
      </c>
      <c r="B34" s="54"/>
      <c r="C34" s="430">
        <f>SUM(C35:C42)</f>
        <v>117269.24</v>
      </c>
      <c r="D34" s="430">
        <f>SUM(D35:D42)</f>
        <v>117269.24</v>
      </c>
      <c r="E34" s="105"/>
      <c r="J34" s="430">
        <f>SUM(J35:J42)</f>
        <v>117269.24</v>
      </c>
      <c r="K34" s="430">
        <f>SUM(K35:K42)</f>
        <v>117269.24</v>
      </c>
      <c r="M34" s="430">
        <f>SUM(M35:M42)</f>
        <v>117269.24</v>
      </c>
      <c r="N34" s="430">
        <f>SUM(N35:N42)</f>
        <v>117269.24</v>
      </c>
      <c r="P34" s="430">
        <f>SUM(P35:P42)</f>
        <v>117269.24</v>
      </c>
      <c r="Q34" s="430">
        <f>SUM(Q35:Q42)</f>
        <v>117269.24</v>
      </c>
      <c r="S34" s="430">
        <f>SUM(S35:S42)</f>
        <v>117269.24</v>
      </c>
      <c r="T34" s="430">
        <f>SUM(T35:T42)</f>
        <v>117269.24</v>
      </c>
    </row>
    <row r="35" spans="1:23">
      <c r="A35" s="55">
        <v>2110</v>
      </c>
      <c r="B35" s="54" t="s">
        <v>89</v>
      </c>
      <c r="C35" s="8"/>
      <c r="D35" s="8"/>
      <c r="E35" s="105"/>
      <c r="J35" s="8"/>
      <c r="K35" s="8"/>
      <c r="M35" s="8"/>
      <c r="N35" s="8"/>
      <c r="P35" s="8"/>
      <c r="Q35" s="8"/>
      <c r="S35" s="8"/>
      <c r="T35" s="8"/>
    </row>
    <row r="36" spans="1:23">
      <c r="A36" s="55">
        <v>2120</v>
      </c>
      <c r="B36" s="54" t="s">
        <v>152</v>
      </c>
      <c r="C36" s="488">
        <v>109152</v>
      </c>
      <c r="D36" s="488">
        <v>109152</v>
      </c>
      <c r="E36" s="105"/>
      <c r="J36" s="8">
        <v>109152</v>
      </c>
      <c r="K36" s="8">
        <v>109152</v>
      </c>
      <c r="M36" s="8">
        <v>109152</v>
      </c>
      <c r="N36" s="8">
        <v>109152</v>
      </c>
      <c r="P36" s="8">
        <v>109152</v>
      </c>
      <c r="Q36" s="8">
        <v>109152</v>
      </c>
      <c r="S36" s="8">
        <v>109152</v>
      </c>
      <c r="T36" s="8">
        <v>109152</v>
      </c>
    </row>
    <row r="37" spans="1:23">
      <c r="A37" s="55">
        <v>2130</v>
      </c>
      <c r="B37" s="54" t="s">
        <v>90</v>
      </c>
      <c r="C37" s="488"/>
      <c r="D37" s="488"/>
      <c r="E37" s="105"/>
      <c r="J37" s="8"/>
      <c r="K37" s="8"/>
      <c r="M37" s="8"/>
      <c r="N37" s="8"/>
      <c r="P37" s="8"/>
      <c r="Q37" s="8"/>
      <c r="S37" s="8"/>
      <c r="T37" s="8"/>
    </row>
    <row r="38" spans="1:23">
      <c r="A38" s="55">
        <v>2140</v>
      </c>
      <c r="B38" s="54" t="s">
        <v>385</v>
      </c>
      <c r="C38" s="488"/>
      <c r="D38" s="488"/>
      <c r="E38" s="105"/>
      <c r="J38" s="8"/>
      <c r="K38" s="8"/>
      <c r="M38" s="8"/>
      <c r="N38" s="8"/>
      <c r="P38" s="8"/>
      <c r="Q38" s="8"/>
      <c r="S38" s="8"/>
      <c r="T38" s="8"/>
    </row>
    <row r="39" spans="1:23">
      <c r="A39" s="55">
        <v>2150</v>
      </c>
      <c r="B39" s="54" t="s">
        <v>387</v>
      </c>
      <c r="C39" s="488">
        <v>1411</v>
      </c>
      <c r="D39" s="488">
        <v>1411</v>
      </c>
      <c r="E39" s="105"/>
      <c r="J39" s="8">
        <v>1411</v>
      </c>
      <c r="K39" s="8">
        <v>1411</v>
      </c>
      <c r="M39" s="8">
        <v>1411</v>
      </c>
      <c r="N39" s="8">
        <v>1411</v>
      </c>
      <c r="P39" s="8">
        <v>1411</v>
      </c>
      <c r="Q39" s="8">
        <v>1411</v>
      </c>
      <c r="S39" s="8">
        <v>1411</v>
      </c>
      <c r="T39" s="8">
        <v>1411</v>
      </c>
    </row>
    <row r="40" spans="1:23">
      <c r="A40" s="55">
        <v>2220</v>
      </c>
      <c r="B40" s="54" t="s">
        <v>91</v>
      </c>
      <c r="C40" s="489">
        <v>6706.24</v>
      </c>
      <c r="D40" s="489">
        <v>6706.24</v>
      </c>
      <c r="E40" s="105"/>
      <c r="J40" s="428">
        <v>6706.24</v>
      </c>
      <c r="K40" s="428">
        <v>6706.24</v>
      </c>
      <c r="M40" s="428">
        <v>6706.24</v>
      </c>
      <c r="N40" s="428">
        <v>6706.24</v>
      </c>
      <c r="P40" s="428">
        <v>6706.24</v>
      </c>
      <c r="Q40" s="428">
        <v>6706.24</v>
      </c>
      <c r="S40" s="428">
        <v>6706.24</v>
      </c>
      <c r="T40" s="428">
        <v>6706.24</v>
      </c>
    </row>
    <row r="41" spans="1:23">
      <c r="A41" s="55">
        <v>2300</v>
      </c>
      <c r="B41" s="54" t="s">
        <v>153</v>
      </c>
      <c r="C41" s="488"/>
      <c r="D41" s="488"/>
      <c r="E41" s="105"/>
      <c r="J41" s="8"/>
      <c r="K41" s="8"/>
      <c r="M41" s="8"/>
      <c r="N41" s="8"/>
      <c r="P41" s="8"/>
      <c r="Q41" s="8"/>
      <c r="S41" s="8"/>
      <c r="T41" s="8"/>
    </row>
    <row r="42" spans="1:23">
      <c r="A42" s="55">
        <v>2400</v>
      </c>
      <c r="B42" s="54" t="s">
        <v>154</v>
      </c>
      <c r="C42" s="8"/>
      <c r="D42" s="8"/>
      <c r="E42" s="105"/>
      <c r="J42" s="8"/>
      <c r="K42" s="8"/>
      <c r="M42" s="8"/>
      <c r="N42" s="8"/>
      <c r="P42" s="8"/>
      <c r="Q42" s="8"/>
      <c r="S42" s="8"/>
      <c r="T42" s="8"/>
    </row>
    <row r="43" spans="1:23">
      <c r="A43" s="30"/>
      <c r="E43" s="105"/>
    </row>
    <row r="44" spans="1:23">
      <c r="A44" s="53" t="s">
        <v>186</v>
      </c>
      <c r="B44" s="54"/>
      <c r="C44" s="430">
        <f>SUM(C45,C64)</f>
        <v>327979.14999999991</v>
      </c>
      <c r="D44" s="430">
        <f>SUM(D45,D64)</f>
        <v>308036.14999999991</v>
      </c>
      <c r="E44" s="105"/>
      <c r="J44" s="430">
        <f>SUM(J45,J64)</f>
        <v>371701.75</v>
      </c>
      <c r="K44" s="430">
        <f>SUM(K45,K64)</f>
        <v>422463.94999999995</v>
      </c>
      <c r="M44" s="430">
        <f>SUM(M45,M64)</f>
        <v>422464.01</v>
      </c>
      <c r="N44" s="430">
        <f>SUM(N45,N64)</f>
        <v>350477.14999999991</v>
      </c>
      <c r="P44" s="430">
        <f>SUM(P45,P64)</f>
        <v>350477.14999999991</v>
      </c>
      <c r="Q44" s="430">
        <f>SUM(Q45,Q64)</f>
        <v>346813.6399999999</v>
      </c>
      <c r="S44" s="430">
        <f>SUM(S45,S64)</f>
        <v>346813.6399999999</v>
      </c>
      <c r="T44" s="430">
        <f>SUM(T45,T64)</f>
        <v>335768.64999999991</v>
      </c>
    </row>
    <row r="45" spans="1:23">
      <c r="A45" s="56" t="s">
        <v>183</v>
      </c>
      <c r="B45" s="54"/>
      <c r="C45" s="430">
        <f>SUM(C46:C61)</f>
        <v>1396685.15</v>
      </c>
      <c r="D45" s="430">
        <f>SUM(D46:D61)</f>
        <v>1396685.15</v>
      </c>
      <c r="E45" s="105"/>
      <c r="J45" s="430">
        <f>SUM(J46:J61)</f>
        <v>1417417.75</v>
      </c>
      <c r="K45" s="430">
        <f>SUM(K46:K61)</f>
        <v>1405185.15</v>
      </c>
      <c r="M45" s="430">
        <f>SUM(M46:M61)</f>
        <v>1405185.21</v>
      </c>
      <c r="N45" s="430">
        <f>SUM(N46:N61)</f>
        <v>1398660.15</v>
      </c>
      <c r="P45" s="430">
        <f>SUM(P46:P61)</f>
        <v>1398660.15</v>
      </c>
      <c r="Q45" s="430">
        <f>SUM(Q46:Q61)</f>
        <v>1404022.64</v>
      </c>
      <c r="S45" s="430">
        <f>SUM(S46:S61)</f>
        <v>1404022.64</v>
      </c>
      <c r="T45" s="430">
        <f>SUM(T46:T61)</f>
        <v>1400797.65</v>
      </c>
      <c r="W45" s="431">
        <f>D45-C45</f>
        <v>0</v>
      </c>
    </row>
    <row r="46" spans="1:23">
      <c r="A46" s="55">
        <v>3100</v>
      </c>
      <c r="B46" s="54" t="s">
        <v>155</v>
      </c>
      <c r="C46" s="8"/>
      <c r="D46" s="8"/>
      <c r="E46" s="105"/>
      <c r="G46" s="431"/>
      <c r="J46" s="8"/>
      <c r="K46" s="8"/>
      <c r="M46" s="8"/>
      <c r="N46" s="8"/>
      <c r="P46" s="8"/>
      <c r="Q46" s="8"/>
      <c r="S46" s="8"/>
      <c r="T46" s="8"/>
    </row>
    <row r="47" spans="1:23">
      <c r="A47" s="55">
        <v>3210</v>
      </c>
      <c r="B47" s="54" t="s">
        <v>156</v>
      </c>
      <c r="C47" s="428">
        <f>1368671+4416.01+9545.83+13148.16+812.5</f>
        <v>1396593.5</v>
      </c>
      <c r="D47" s="428">
        <f>1368671+4416.01+9545.83+13148.16+812.5</f>
        <v>1396593.5</v>
      </c>
      <c r="E47" s="105"/>
      <c r="J47" s="428">
        <f>1377171+8241.01+9545.83+21555.76+812.5</f>
        <v>1417326.1</v>
      </c>
      <c r="K47" s="428">
        <f>1376671+4416.01+9545.83+13648.16+812.5</f>
        <v>1405093.5</v>
      </c>
      <c r="M47" s="428">
        <f>1376671+4416.01+9545.83+13648.16+812.56</f>
        <v>1405093.56</v>
      </c>
      <c r="N47" s="428">
        <f>1368671+5766.01+9545.83+13773.16+812.5</f>
        <v>1398568.5</v>
      </c>
      <c r="P47" s="428">
        <f>1368671+5766.01+9545.83+13773.16+812.5</f>
        <v>1398568.5</v>
      </c>
      <c r="Q47" s="428">
        <f>1368671+6966.01+9545.82+15960.66+2787.5</f>
        <v>1403930.99</v>
      </c>
      <c r="S47" s="428">
        <f>1368671+6966.01+9545.82+15960.66+2787.5</f>
        <v>1403930.99</v>
      </c>
      <c r="T47" s="428">
        <f>1368671+6341.01+9545.83+15335.66+812.5</f>
        <v>1400706</v>
      </c>
    </row>
    <row r="48" spans="1:23">
      <c r="A48" s="55">
        <v>3221</v>
      </c>
      <c r="B48" s="54" t="s">
        <v>157</v>
      </c>
      <c r="C48" s="8"/>
      <c r="D48" s="8"/>
      <c r="E48" s="105"/>
      <c r="J48" s="8"/>
      <c r="K48" s="8"/>
      <c r="M48" s="8"/>
      <c r="N48" s="8"/>
      <c r="P48" s="8"/>
      <c r="Q48" s="8"/>
      <c r="S48" s="8"/>
      <c r="T48" s="8"/>
    </row>
    <row r="49" spans="1:20">
      <c r="A49" s="55">
        <v>3222</v>
      </c>
      <c r="B49" s="54" t="s">
        <v>158</v>
      </c>
      <c r="C49" s="8"/>
      <c r="D49" s="8"/>
      <c r="E49" s="105"/>
      <c r="J49" s="8"/>
      <c r="K49" s="8"/>
      <c r="M49" s="8"/>
      <c r="N49" s="8"/>
      <c r="P49" s="8"/>
      <c r="Q49" s="8"/>
      <c r="S49" s="8"/>
      <c r="T49" s="8"/>
    </row>
    <row r="50" spans="1:20">
      <c r="A50" s="55">
        <v>3223</v>
      </c>
      <c r="B50" s="54" t="s">
        <v>159</v>
      </c>
      <c r="C50" s="8"/>
      <c r="D50" s="8"/>
      <c r="E50" s="105"/>
      <c r="J50" s="8"/>
      <c r="K50" s="8"/>
      <c r="M50" s="8"/>
      <c r="N50" s="8"/>
      <c r="P50" s="8"/>
      <c r="Q50" s="8"/>
      <c r="S50" s="8"/>
      <c r="T50" s="8"/>
    </row>
    <row r="51" spans="1:20">
      <c r="A51" s="55">
        <v>3224</v>
      </c>
      <c r="B51" s="54" t="s">
        <v>160</v>
      </c>
      <c r="C51" s="8"/>
      <c r="D51" s="8"/>
      <c r="E51" s="105"/>
      <c r="J51" s="8"/>
      <c r="K51" s="8"/>
      <c r="M51" s="8"/>
      <c r="N51" s="8"/>
      <c r="P51" s="8"/>
      <c r="Q51" s="8"/>
      <c r="S51" s="8"/>
      <c r="T51" s="8"/>
    </row>
    <row r="52" spans="1:20">
      <c r="A52" s="55">
        <v>3231</v>
      </c>
      <c r="B52" s="54" t="s">
        <v>161</v>
      </c>
      <c r="C52" s="8"/>
      <c r="D52" s="8"/>
      <c r="E52" s="105"/>
      <c r="J52" s="8"/>
      <c r="K52" s="8"/>
      <c r="M52" s="8"/>
      <c r="N52" s="8"/>
      <c r="P52" s="8"/>
      <c r="Q52" s="8"/>
      <c r="S52" s="8"/>
      <c r="T52" s="8"/>
    </row>
    <row r="53" spans="1:20">
      <c r="A53" s="55">
        <v>3232</v>
      </c>
      <c r="B53" s="54" t="s">
        <v>162</v>
      </c>
      <c r="C53" s="8"/>
      <c r="D53" s="8"/>
      <c r="E53" s="105"/>
      <c r="J53" s="8"/>
      <c r="K53" s="8"/>
      <c r="M53" s="8"/>
      <c r="N53" s="8"/>
      <c r="P53" s="8"/>
      <c r="Q53" s="8"/>
      <c r="S53" s="8"/>
      <c r="T53" s="8"/>
    </row>
    <row r="54" spans="1:20">
      <c r="A54" s="55">
        <v>3234</v>
      </c>
      <c r="B54" s="54" t="s">
        <v>163</v>
      </c>
      <c r="C54" s="428">
        <v>91.65</v>
      </c>
      <c r="D54" s="428">
        <v>91.65</v>
      </c>
      <c r="E54" s="105"/>
      <c r="J54" s="428">
        <v>91.65</v>
      </c>
      <c r="K54" s="428">
        <v>91.65</v>
      </c>
      <c r="M54" s="428">
        <v>91.65</v>
      </c>
      <c r="N54" s="428">
        <v>91.65</v>
      </c>
      <c r="P54" s="428">
        <v>91.65</v>
      </c>
      <c r="Q54" s="428">
        <v>91.65</v>
      </c>
      <c r="S54" s="428">
        <v>91.65</v>
      </c>
      <c r="T54" s="428">
        <v>91.65</v>
      </c>
    </row>
    <row r="55" spans="1:20" ht="30">
      <c r="A55" s="55">
        <v>3236</v>
      </c>
      <c r="B55" s="54" t="s">
        <v>178</v>
      </c>
      <c r="C55" s="8"/>
      <c r="D55" s="8"/>
      <c r="E55" s="105"/>
      <c r="J55" s="8"/>
      <c r="K55" s="8"/>
      <c r="M55" s="8"/>
      <c r="N55" s="8"/>
      <c r="P55" s="8"/>
      <c r="Q55" s="8"/>
      <c r="S55" s="8"/>
      <c r="T55" s="8"/>
    </row>
    <row r="56" spans="1:20" ht="45">
      <c r="A56" s="55">
        <v>3237</v>
      </c>
      <c r="B56" s="54" t="s">
        <v>164</v>
      </c>
      <c r="C56" s="8"/>
      <c r="D56" s="8"/>
      <c r="E56" s="105"/>
      <c r="J56" s="8"/>
      <c r="K56" s="8"/>
      <c r="M56" s="8"/>
      <c r="N56" s="8"/>
      <c r="P56" s="8"/>
      <c r="Q56" s="8"/>
      <c r="S56" s="8"/>
      <c r="T56" s="8"/>
    </row>
    <row r="57" spans="1:20">
      <c r="A57" s="55">
        <v>3241</v>
      </c>
      <c r="B57" s="54" t="s">
        <v>165</v>
      </c>
      <c r="C57" s="8"/>
      <c r="D57" s="8"/>
      <c r="E57" s="105"/>
      <c r="J57" s="8"/>
      <c r="K57" s="8"/>
      <c r="M57" s="8"/>
      <c r="N57" s="8"/>
      <c r="P57" s="8"/>
      <c r="Q57" s="8"/>
      <c r="S57" s="8"/>
      <c r="T57" s="8"/>
    </row>
    <row r="58" spans="1:20">
      <c r="A58" s="55">
        <v>3242</v>
      </c>
      <c r="B58" s="54" t="s">
        <v>166</v>
      </c>
      <c r="C58" s="8"/>
      <c r="D58" s="8"/>
      <c r="E58" s="105"/>
      <c r="J58" s="8"/>
      <c r="K58" s="8"/>
      <c r="M58" s="8"/>
      <c r="N58" s="8"/>
      <c r="P58" s="8"/>
      <c r="Q58" s="8"/>
      <c r="S58" s="8"/>
      <c r="T58" s="8"/>
    </row>
    <row r="59" spans="1:20">
      <c r="A59" s="55">
        <v>3243</v>
      </c>
      <c r="B59" s="54" t="s">
        <v>167</v>
      </c>
      <c r="C59" s="8"/>
      <c r="D59" s="8"/>
      <c r="E59" s="105"/>
      <c r="J59" s="8"/>
      <c r="K59" s="8"/>
      <c r="M59" s="8"/>
      <c r="N59" s="8"/>
      <c r="P59" s="8"/>
      <c r="Q59" s="8"/>
      <c r="S59" s="8"/>
      <c r="T59" s="8"/>
    </row>
    <row r="60" spans="1:20">
      <c r="A60" s="55">
        <v>3245</v>
      </c>
      <c r="B60" s="54" t="s">
        <v>168</v>
      </c>
      <c r="C60" s="8"/>
      <c r="D60" s="8"/>
      <c r="E60" s="105"/>
      <c r="J60" s="8"/>
      <c r="K60" s="8"/>
      <c r="M60" s="8"/>
      <c r="N60" s="8"/>
      <c r="P60" s="8"/>
      <c r="Q60" s="8"/>
      <c r="S60" s="8"/>
      <c r="T60" s="8"/>
    </row>
    <row r="61" spans="1:20">
      <c r="A61" s="55">
        <v>3246</v>
      </c>
      <c r="B61" s="54" t="s">
        <v>169</v>
      </c>
      <c r="C61" s="8"/>
      <c r="D61" s="8"/>
      <c r="E61" s="105"/>
      <c r="J61" s="8"/>
      <c r="K61" s="8"/>
      <c r="M61" s="8"/>
      <c r="N61" s="8"/>
      <c r="P61" s="8"/>
      <c r="Q61" s="8"/>
      <c r="S61" s="8"/>
      <c r="T61" s="8"/>
    </row>
    <row r="62" spans="1:20">
      <c r="A62" s="30"/>
      <c r="E62" s="105"/>
    </row>
    <row r="63" spans="1:20">
      <c r="A63" s="31"/>
      <c r="E63" s="105"/>
    </row>
    <row r="64" spans="1:20">
      <c r="A64" s="56" t="s">
        <v>184</v>
      </c>
      <c r="B64" s="54"/>
      <c r="C64" s="84">
        <f>SUM(C65:C67)</f>
        <v>-1068706</v>
      </c>
      <c r="D64" s="84">
        <f>SUM(D65:D67)</f>
        <v>-1088649</v>
      </c>
      <c r="E64" s="105"/>
      <c r="J64" s="84">
        <f>SUM(J65:J67)</f>
        <v>-1045716</v>
      </c>
      <c r="K64" s="84">
        <f>SUM(K65:K67)</f>
        <v>-982721.2</v>
      </c>
      <c r="M64" s="84">
        <f>SUM(M65:M67)</f>
        <v>-982721.2</v>
      </c>
      <c r="N64" s="84">
        <f>SUM(N65:N67)</f>
        <v>-1048183</v>
      </c>
      <c r="P64" s="84">
        <f>SUM(P65:P67)</f>
        <v>-1048183</v>
      </c>
      <c r="Q64" s="84">
        <f>SUM(Q65:Q67)</f>
        <v>-1057209</v>
      </c>
      <c r="S64" s="84">
        <f>SUM(S65:S67)</f>
        <v>-1057209</v>
      </c>
      <c r="T64" s="84">
        <f>SUM(T65:T67)</f>
        <v>-1065029</v>
      </c>
    </row>
    <row r="65" spans="1:20">
      <c r="A65" s="55">
        <v>5100</v>
      </c>
      <c r="B65" s="54" t="s">
        <v>244</v>
      </c>
      <c r="C65" s="8"/>
      <c r="D65" s="8"/>
      <c r="E65" s="105"/>
      <c r="J65" s="8"/>
      <c r="K65" s="8"/>
      <c r="M65" s="8"/>
      <c r="N65" s="8"/>
      <c r="P65" s="8"/>
      <c r="Q65" s="8"/>
      <c r="S65" s="8"/>
      <c r="T65" s="8"/>
    </row>
    <row r="66" spans="1:20">
      <c r="A66" s="55">
        <v>5220</v>
      </c>
      <c r="B66" s="54" t="s">
        <v>407</v>
      </c>
      <c r="C66" s="8"/>
      <c r="D66" s="8"/>
      <c r="E66" s="105"/>
      <c r="J66" s="8"/>
      <c r="K66" s="8"/>
      <c r="M66" s="8"/>
      <c r="N66" s="8"/>
      <c r="P66" s="8"/>
      <c r="Q66" s="8"/>
      <c r="S66" s="8"/>
      <c r="T66" s="8"/>
    </row>
    <row r="67" spans="1:20">
      <c r="A67" s="55">
        <v>5230</v>
      </c>
      <c r="B67" s="54" t="s">
        <v>408</v>
      </c>
      <c r="C67" s="8">
        <v>-1068706</v>
      </c>
      <c r="D67" s="8">
        <v>-1088649</v>
      </c>
      <c r="E67" s="105"/>
      <c r="J67" s="8">
        <v>-1045716</v>
      </c>
      <c r="K67" s="8">
        <v>-982721.2</v>
      </c>
      <c r="M67" s="8">
        <v>-982721.2</v>
      </c>
      <c r="N67" s="8">
        <v>-1048183</v>
      </c>
      <c r="P67" s="8">
        <v>-1048183</v>
      </c>
      <c r="Q67" s="8">
        <v>-1057209</v>
      </c>
      <c r="S67" s="8">
        <v>-1057209</v>
      </c>
      <c r="T67" s="8">
        <v>-1065029</v>
      </c>
    </row>
    <row r="68" spans="1:20">
      <c r="A68" s="30"/>
      <c r="E68" s="105"/>
    </row>
    <row r="69" spans="1:20">
      <c r="A69" s="2"/>
      <c r="E69" s="105"/>
    </row>
    <row r="70" spans="1:20">
      <c r="A70" s="53" t="s">
        <v>185</v>
      </c>
      <c r="B70" s="54"/>
      <c r="C70" s="8"/>
      <c r="D70" s="8"/>
      <c r="E70" s="105"/>
      <c r="J70" s="8"/>
      <c r="K70" s="8"/>
      <c r="M70" s="8"/>
      <c r="N70" s="8"/>
      <c r="P70" s="8"/>
      <c r="Q70" s="8"/>
      <c r="S70" s="8"/>
      <c r="T70" s="8"/>
    </row>
    <row r="71" spans="1:20" ht="30">
      <c r="A71" s="55">
        <v>1</v>
      </c>
      <c r="B71" s="54" t="s">
        <v>170</v>
      </c>
      <c r="C71" s="8"/>
      <c r="D71" s="8"/>
      <c r="E71" s="105"/>
      <c r="J71" s="8"/>
      <c r="K71" s="8"/>
      <c r="M71" s="8"/>
      <c r="N71" s="8"/>
      <c r="P71" s="8"/>
      <c r="Q71" s="8"/>
      <c r="S71" s="8"/>
      <c r="T71" s="8"/>
    </row>
    <row r="72" spans="1:20">
      <c r="A72" s="55">
        <v>2</v>
      </c>
      <c r="B72" s="54" t="s">
        <v>171</v>
      </c>
      <c r="C72" s="8"/>
      <c r="D72" s="8"/>
      <c r="E72" s="105"/>
      <c r="J72" s="8"/>
      <c r="K72" s="8"/>
      <c r="M72" s="8"/>
      <c r="N72" s="8"/>
      <c r="P72" s="8"/>
      <c r="Q72" s="8"/>
      <c r="S72" s="8"/>
      <c r="T72" s="8"/>
    </row>
    <row r="73" spans="1:20">
      <c r="A73" s="55">
        <v>3</v>
      </c>
      <c r="B73" s="54" t="s">
        <v>172</v>
      </c>
      <c r="C73" s="8"/>
      <c r="D73" s="8"/>
      <c r="E73" s="105"/>
      <c r="J73" s="8"/>
      <c r="K73" s="8"/>
      <c r="M73" s="8"/>
      <c r="N73" s="8"/>
      <c r="P73" s="8"/>
      <c r="Q73" s="8"/>
      <c r="S73" s="8"/>
      <c r="T73" s="8"/>
    </row>
    <row r="74" spans="1:20">
      <c r="A74" s="55">
        <v>4</v>
      </c>
      <c r="B74" s="54" t="s">
        <v>350</v>
      </c>
      <c r="C74" s="8"/>
      <c r="D74" s="8"/>
      <c r="E74" s="105"/>
      <c r="J74" s="8"/>
      <c r="K74" s="8"/>
      <c r="M74" s="8"/>
      <c r="N74" s="8"/>
      <c r="P74" s="8"/>
      <c r="Q74" s="8"/>
      <c r="S74" s="8"/>
      <c r="T74" s="8"/>
    </row>
    <row r="75" spans="1:20">
      <c r="A75" s="55">
        <v>5</v>
      </c>
      <c r="B75" s="54" t="s">
        <v>173</v>
      </c>
      <c r="C75" s="8"/>
      <c r="D75" s="8"/>
      <c r="E75" s="105"/>
      <c r="J75" s="8"/>
      <c r="K75" s="8"/>
      <c r="M75" s="8"/>
      <c r="N75" s="8"/>
      <c r="P75" s="8"/>
      <c r="Q75" s="8"/>
      <c r="S75" s="8"/>
      <c r="T75" s="8"/>
    </row>
    <row r="76" spans="1:20">
      <c r="A76" s="55">
        <v>6</v>
      </c>
      <c r="B76" s="54" t="s">
        <v>174</v>
      </c>
      <c r="C76" s="8"/>
      <c r="D76" s="8"/>
      <c r="E76" s="105"/>
      <c r="J76" s="8"/>
      <c r="K76" s="8"/>
      <c r="M76" s="8"/>
      <c r="N76" s="8"/>
      <c r="P76" s="8"/>
      <c r="Q76" s="8"/>
      <c r="S76" s="8"/>
      <c r="T76" s="8"/>
    </row>
    <row r="77" spans="1:20">
      <c r="A77" s="55">
        <v>7</v>
      </c>
      <c r="B77" s="54" t="s">
        <v>175</v>
      </c>
      <c r="C77" s="8"/>
      <c r="D77" s="8"/>
      <c r="E77" s="105"/>
      <c r="J77" s="8"/>
      <c r="K77" s="8"/>
      <c r="M77" s="8"/>
      <c r="N77" s="8"/>
      <c r="P77" s="8"/>
      <c r="Q77" s="8"/>
      <c r="S77" s="8"/>
      <c r="T77" s="8"/>
    </row>
    <row r="78" spans="1:20">
      <c r="A78" s="55">
        <v>8</v>
      </c>
      <c r="B78" s="54" t="s">
        <v>176</v>
      </c>
      <c r="C78" s="8"/>
      <c r="D78" s="8"/>
      <c r="E78" s="105"/>
      <c r="J78" s="8"/>
      <c r="K78" s="8"/>
      <c r="M78" s="8"/>
      <c r="N78" s="8"/>
      <c r="P78" s="8"/>
      <c r="Q78" s="8"/>
      <c r="S78" s="8"/>
      <c r="T78" s="8"/>
    </row>
    <row r="79" spans="1:20">
      <c r="A79" s="55">
        <v>9</v>
      </c>
      <c r="B79" s="54" t="s">
        <v>177</v>
      </c>
      <c r="C79" s="8"/>
      <c r="D79" s="8"/>
      <c r="E79" s="105"/>
      <c r="J79" s="8"/>
      <c r="K79" s="8"/>
      <c r="M79" s="8"/>
      <c r="N79" s="8"/>
      <c r="P79" s="8"/>
      <c r="Q79" s="8"/>
      <c r="S79" s="8"/>
      <c r="T79" s="8"/>
    </row>
    <row r="83" spans="1:6">
      <c r="A83" s="2"/>
      <c r="B83" s="2"/>
    </row>
    <row r="84" spans="1:6">
      <c r="A84" s="68" t="s">
        <v>96</v>
      </c>
      <c r="B84" s="2"/>
      <c r="E84" s="5"/>
    </row>
    <row r="85" spans="1:6">
      <c r="A85" s="2"/>
      <c r="B85" s="2"/>
      <c r="E85"/>
      <c r="F85"/>
    </row>
    <row r="86" spans="1:6">
      <c r="A86" s="2"/>
      <c r="B86" s="2"/>
      <c r="D86" s="12"/>
      <c r="E86"/>
      <c r="F86"/>
    </row>
    <row r="87" spans="1:6">
      <c r="A87"/>
      <c r="B87" s="68" t="s">
        <v>415</v>
      </c>
      <c r="D87" s="12"/>
      <c r="E87"/>
      <c r="F87"/>
    </row>
    <row r="88" spans="1:6">
      <c r="A88"/>
      <c r="B88" s="2" t="s">
        <v>416</v>
      </c>
      <c r="D88" s="12"/>
      <c r="E88"/>
      <c r="F88"/>
    </row>
    <row r="89" spans="1:6" customFormat="1" ht="12.75">
      <c r="B89" s="64" t="s">
        <v>128</v>
      </c>
    </row>
    <row r="90" spans="1:6" customFormat="1" ht="12.75"/>
    <row r="91" spans="1:6" customFormat="1" ht="12.75"/>
    <row r="92" spans="1:6" customFormat="1" ht="12.75"/>
    <row r="93" spans="1:6" customFormat="1" ht="12.75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/>
  <dimension ref="A1:K27"/>
  <sheetViews>
    <sheetView showGridLines="0" view="pageBreakPreview" zoomScale="70" zoomScaleSheetLayoutView="70" workbookViewId="0">
      <selection activeCell="H11" sqref="H11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3" t="s">
        <v>422</v>
      </c>
      <c r="B1" s="75"/>
      <c r="C1" s="75"/>
      <c r="D1" s="75"/>
      <c r="E1" s="75"/>
      <c r="F1" s="75"/>
      <c r="G1" s="75"/>
      <c r="H1" s="75"/>
      <c r="I1" s="513" t="s">
        <v>98</v>
      </c>
      <c r="J1" s="513"/>
      <c r="K1" s="105"/>
    </row>
    <row r="2" spans="1:11">
      <c r="A2" s="75" t="s">
        <v>129</v>
      </c>
      <c r="B2" s="75"/>
      <c r="C2" s="75"/>
      <c r="D2" s="75"/>
      <c r="E2" s="75"/>
      <c r="F2" s="75"/>
      <c r="G2" s="75"/>
      <c r="H2" s="75"/>
      <c r="I2" s="511" t="s">
        <v>889</v>
      </c>
      <c r="J2" s="512"/>
      <c r="K2" s="105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5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4"/>
      <c r="G4" s="75"/>
      <c r="H4" s="75"/>
      <c r="I4" s="75"/>
      <c r="J4" s="75"/>
      <c r="K4" s="105"/>
    </row>
    <row r="5" spans="1:11">
      <c r="A5" s="110" t="s">
        <v>850</v>
      </c>
      <c r="B5" s="236"/>
      <c r="C5" s="236"/>
      <c r="D5" s="236"/>
      <c r="E5" s="236"/>
      <c r="F5" s="237"/>
      <c r="G5" s="236"/>
      <c r="H5" s="236"/>
      <c r="I5" s="236"/>
      <c r="J5" s="236"/>
      <c r="K5" s="105"/>
    </row>
    <row r="6" spans="1:11">
      <c r="A6" s="76"/>
      <c r="B6" s="76"/>
      <c r="C6" s="75"/>
      <c r="D6" s="75"/>
      <c r="E6" s="75"/>
      <c r="F6" s="124"/>
      <c r="G6" s="75"/>
      <c r="H6" s="75"/>
      <c r="I6" s="75"/>
      <c r="J6" s="75"/>
      <c r="K6" s="105"/>
    </row>
    <row r="7" spans="1:11">
      <c r="A7" s="125"/>
      <c r="B7" s="122"/>
      <c r="C7" s="122"/>
      <c r="D7" s="122"/>
      <c r="E7" s="122"/>
      <c r="F7" s="122"/>
      <c r="G7" s="122"/>
      <c r="H7" s="122"/>
      <c r="I7" s="122"/>
      <c r="J7" s="122"/>
      <c r="K7" s="105"/>
    </row>
    <row r="8" spans="1:11" s="26" customFormat="1" ht="45">
      <c r="A8" s="127" t="s">
        <v>64</v>
      </c>
      <c r="B8" s="127" t="s">
        <v>100</v>
      </c>
      <c r="C8" s="128" t="s">
        <v>102</v>
      </c>
      <c r="D8" s="128" t="s">
        <v>264</v>
      </c>
      <c r="E8" s="128" t="s">
        <v>101</v>
      </c>
      <c r="F8" s="126" t="s">
        <v>245</v>
      </c>
      <c r="G8" s="126" t="s">
        <v>284</v>
      </c>
      <c r="H8" s="126" t="s">
        <v>285</v>
      </c>
      <c r="I8" s="126" t="s">
        <v>246</v>
      </c>
      <c r="J8" s="129" t="s">
        <v>103</v>
      </c>
      <c r="K8" s="105"/>
    </row>
    <row r="9" spans="1:11" s="26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6" customFormat="1" ht="30">
      <c r="A10" s="157">
        <v>1</v>
      </c>
      <c r="B10" s="371" t="s">
        <v>471</v>
      </c>
      <c r="C10" s="372" t="s">
        <v>472</v>
      </c>
      <c r="D10" s="373" t="s">
        <v>473</v>
      </c>
      <c r="E10" s="374" t="s">
        <v>474</v>
      </c>
      <c r="F10" s="158">
        <v>178131.44</v>
      </c>
      <c r="G10" s="158">
        <v>63757</v>
      </c>
      <c r="H10" s="158">
        <v>79746.039999999994</v>
      </c>
      <c r="I10" s="158">
        <f>F10+G10-H10</f>
        <v>162142.40000000002</v>
      </c>
      <c r="J10" s="158"/>
      <c r="K10" s="105"/>
    </row>
    <row r="11" spans="1:11" s="26" customFormat="1" ht="30">
      <c r="A11" s="157">
        <v>2</v>
      </c>
      <c r="B11" s="375" t="s">
        <v>471</v>
      </c>
      <c r="C11" s="376" t="s">
        <v>475</v>
      </c>
      <c r="D11" s="377" t="s">
        <v>476</v>
      </c>
      <c r="E11" s="378" t="s">
        <v>474</v>
      </c>
      <c r="F11" s="158"/>
      <c r="G11" s="158"/>
      <c r="H11" s="158"/>
      <c r="I11" s="158">
        <f t="shared" ref="I11:I12" si="0">F11+G11-H11</f>
        <v>0</v>
      </c>
      <c r="J11" s="158"/>
      <c r="K11" s="105"/>
    </row>
    <row r="12" spans="1:11" s="26" customFormat="1" ht="30">
      <c r="A12" s="157">
        <v>3</v>
      </c>
      <c r="B12" s="375" t="s">
        <v>471</v>
      </c>
      <c r="C12" s="376" t="s">
        <v>475</v>
      </c>
      <c r="D12" s="377" t="s">
        <v>477</v>
      </c>
      <c r="E12" s="378" t="s">
        <v>474</v>
      </c>
      <c r="F12" s="380"/>
      <c r="G12" s="379"/>
      <c r="H12" s="379"/>
      <c r="I12" s="158">
        <f t="shared" si="0"/>
        <v>0</v>
      </c>
      <c r="J12" s="379"/>
      <c r="K12" s="105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>
      <c r="A17" s="104"/>
      <c r="B17" s="232" t="s">
        <v>96</v>
      </c>
      <c r="C17" s="104"/>
      <c r="D17" s="104"/>
      <c r="E17" s="104"/>
      <c r="F17" s="233"/>
      <c r="G17" s="104"/>
      <c r="H17" s="104"/>
      <c r="I17" s="104"/>
      <c r="J17" s="104"/>
    </row>
    <row r="18" spans="1:10">
      <c r="A18" s="104"/>
      <c r="B18" s="104"/>
      <c r="C18" s="104"/>
      <c r="D18" s="104"/>
      <c r="E18" s="104"/>
      <c r="F18" s="101"/>
      <c r="G18" s="101"/>
      <c r="H18" s="101"/>
      <c r="I18" s="101"/>
      <c r="J18" s="101"/>
    </row>
    <row r="19" spans="1:10">
      <c r="A19" s="104"/>
      <c r="B19" s="104"/>
      <c r="C19" s="273"/>
      <c r="D19" s="104"/>
      <c r="E19" s="104"/>
      <c r="F19" s="273"/>
      <c r="G19" s="274"/>
      <c r="H19" s="274"/>
      <c r="I19" s="101"/>
      <c r="J19" s="101"/>
    </row>
    <row r="20" spans="1:10">
      <c r="A20" s="101"/>
      <c r="B20" s="104"/>
      <c r="C20" s="234" t="s">
        <v>257</v>
      </c>
      <c r="D20" s="234"/>
      <c r="E20" s="104"/>
      <c r="F20" s="104" t="s">
        <v>262</v>
      </c>
      <c r="G20" s="101"/>
      <c r="H20" s="101"/>
      <c r="I20" s="101"/>
      <c r="J20" s="101"/>
    </row>
    <row r="21" spans="1:10">
      <c r="A21" s="101"/>
      <c r="B21" s="104"/>
      <c r="C21" s="235" t="s">
        <v>128</v>
      </c>
      <c r="D21" s="104"/>
      <c r="E21" s="104"/>
      <c r="F21" s="104" t="s">
        <v>258</v>
      </c>
      <c r="G21" s="101"/>
      <c r="H21" s="101"/>
      <c r="I21" s="101"/>
      <c r="J21" s="101"/>
    </row>
    <row r="22" spans="1:10" customFormat="1">
      <c r="A22" s="101"/>
      <c r="B22" s="104"/>
      <c r="C22" s="104"/>
      <c r="D22" s="235"/>
      <c r="E22" s="101"/>
      <c r="F22" s="101"/>
      <c r="G22" s="101"/>
      <c r="H22" s="101"/>
      <c r="I22" s="101"/>
      <c r="J22" s="101"/>
    </row>
    <row r="23" spans="1:10" customFormat="1" ht="12.75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customFormat="1" ht="12.75"/>
    <row r="25" spans="1:10" customFormat="1" ht="12.75"/>
    <row r="26" spans="1:10" customFormat="1" ht="12.75"/>
    <row r="27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2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70" zoomScaleSheetLayoutView="70" workbookViewId="0">
      <selection activeCell="G2" sqref="G2:H2"/>
    </sheetView>
  </sheetViews>
  <sheetFormatPr defaultRowHeight="15"/>
  <cols>
    <col min="1" max="1" width="12" style="183" customWidth="1"/>
    <col min="2" max="2" width="13.28515625" style="183" customWidth="1"/>
    <col min="3" max="3" width="21.42578125" style="183" customWidth="1"/>
    <col min="4" max="4" width="17.85546875" style="183" customWidth="1"/>
    <col min="5" max="5" width="12.7109375" style="183" customWidth="1"/>
    <col min="6" max="6" width="36.85546875" style="183" customWidth="1"/>
    <col min="7" max="7" width="22.28515625" style="183" customWidth="1"/>
    <col min="8" max="8" width="0.5703125" style="183" customWidth="1"/>
    <col min="9" max="16384" width="9.140625" style="183"/>
  </cols>
  <sheetData>
    <row r="1" spans="1:8">
      <c r="A1" s="73" t="s">
        <v>353</v>
      </c>
      <c r="B1" s="75"/>
      <c r="C1" s="75"/>
      <c r="D1" s="75"/>
      <c r="E1" s="75"/>
      <c r="F1" s="75"/>
      <c r="G1" s="163" t="s">
        <v>98</v>
      </c>
      <c r="H1" s="164"/>
    </row>
    <row r="2" spans="1:8">
      <c r="A2" s="75" t="s">
        <v>129</v>
      </c>
      <c r="B2" s="75"/>
      <c r="C2" s="75"/>
      <c r="D2" s="75"/>
      <c r="E2" s="75"/>
      <c r="F2" s="75"/>
      <c r="G2" s="511" t="s">
        <v>889</v>
      </c>
      <c r="H2" s="512"/>
    </row>
    <row r="3" spans="1:8">
      <c r="A3" s="75"/>
      <c r="B3" s="75"/>
      <c r="C3" s="75"/>
      <c r="D3" s="75"/>
      <c r="E3" s="75"/>
      <c r="F3" s="75"/>
      <c r="G3" s="102"/>
      <c r="H3" s="164"/>
    </row>
    <row r="4" spans="1:8">
      <c r="A4" s="76" t="str">
        <f>'[4]ფორმა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4"/>
    </row>
    <row r="5" spans="1:8">
      <c r="A5" s="110" t="s">
        <v>850</v>
      </c>
      <c r="B5" s="221"/>
      <c r="C5" s="221"/>
      <c r="D5" s="221"/>
      <c r="E5" s="221"/>
      <c r="F5" s="221"/>
      <c r="G5" s="221"/>
      <c r="H5" s="104"/>
    </row>
    <row r="6" spans="1:8">
      <c r="A6" s="76"/>
      <c r="B6" s="75"/>
      <c r="C6" s="75"/>
      <c r="D6" s="75"/>
      <c r="E6" s="75"/>
      <c r="F6" s="75"/>
      <c r="G6" s="75"/>
      <c r="H6" s="104"/>
    </row>
    <row r="7" spans="1:8">
      <c r="A7" s="75"/>
      <c r="B7" s="75"/>
      <c r="C7" s="75"/>
      <c r="D7" s="75"/>
      <c r="E7" s="75"/>
      <c r="F7" s="75"/>
      <c r="G7" s="75"/>
      <c r="H7" s="105"/>
    </row>
    <row r="8" spans="1:8" ht="45.75" customHeight="1">
      <c r="A8" s="165" t="s">
        <v>303</v>
      </c>
      <c r="B8" s="165" t="s">
        <v>130</v>
      </c>
      <c r="C8" s="166" t="s">
        <v>351</v>
      </c>
      <c r="D8" s="166" t="s">
        <v>352</v>
      </c>
      <c r="E8" s="166" t="s">
        <v>264</v>
      </c>
      <c r="F8" s="165" t="s">
        <v>310</v>
      </c>
      <c r="G8" s="166" t="s">
        <v>304</v>
      </c>
      <c r="H8" s="105"/>
    </row>
    <row r="9" spans="1:8">
      <c r="A9" s="167" t="s">
        <v>305</v>
      </c>
      <c r="B9" s="168"/>
      <c r="C9" s="169"/>
      <c r="D9" s="170"/>
      <c r="E9" s="170"/>
      <c r="F9" s="170"/>
      <c r="G9" s="171">
        <v>0</v>
      </c>
      <c r="H9" s="105"/>
    </row>
    <row r="10" spans="1:8" ht="15.75">
      <c r="A10" s="168">
        <v>1</v>
      </c>
      <c r="B10" s="155"/>
      <c r="C10" s="172"/>
      <c r="D10" s="173"/>
      <c r="E10" s="173"/>
      <c r="F10" s="173"/>
      <c r="G10" s="174" t="str">
        <f>IF(ISBLANK(B10),"",G9+C10-D10)</f>
        <v/>
      </c>
      <c r="H10" s="105"/>
    </row>
    <row r="11" spans="1:8" ht="15.75">
      <c r="A11" s="168">
        <v>2</v>
      </c>
      <c r="B11" s="155"/>
      <c r="C11" s="172"/>
      <c r="D11" s="173"/>
      <c r="E11" s="173"/>
      <c r="F11" s="173"/>
      <c r="G11" s="174" t="str">
        <f t="shared" ref="G11:G38" si="0">IF(ISBLANK(B11),"",G10+C11-D11)</f>
        <v/>
      </c>
      <c r="H11" s="105"/>
    </row>
    <row r="12" spans="1:8" ht="15.75">
      <c r="A12" s="168">
        <v>3</v>
      </c>
      <c r="B12" s="155"/>
      <c r="C12" s="172"/>
      <c r="D12" s="173"/>
      <c r="E12" s="173"/>
      <c r="F12" s="173"/>
      <c r="G12" s="174" t="str">
        <f t="shared" si="0"/>
        <v/>
      </c>
      <c r="H12" s="105"/>
    </row>
    <row r="13" spans="1:8" ht="15.75">
      <c r="A13" s="168">
        <v>4</v>
      </c>
      <c r="B13" s="155"/>
      <c r="C13" s="172"/>
      <c r="D13" s="173"/>
      <c r="E13" s="173"/>
      <c r="F13" s="173"/>
      <c r="G13" s="174" t="str">
        <f t="shared" si="0"/>
        <v/>
      </c>
      <c r="H13" s="105"/>
    </row>
    <row r="14" spans="1:8" ht="15.75">
      <c r="A14" s="168">
        <v>5</v>
      </c>
      <c r="B14" s="155"/>
      <c r="C14" s="172"/>
      <c r="D14" s="173"/>
      <c r="E14" s="173"/>
      <c r="F14" s="173"/>
      <c r="G14" s="174" t="str">
        <f t="shared" si="0"/>
        <v/>
      </c>
      <c r="H14" s="105"/>
    </row>
    <row r="15" spans="1:8" ht="15.75">
      <c r="A15" s="168">
        <v>6</v>
      </c>
      <c r="B15" s="155"/>
      <c r="C15" s="172"/>
      <c r="D15" s="173"/>
      <c r="E15" s="173"/>
      <c r="F15" s="173"/>
      <c r="G15" s="174" t="str">
        <f t="shared" si="0"/>
        <v/>
      </c>
      <c r="H15" s="105"/>
    </row>
    <row r="16" spans="1:8" ht="15.75">
      <c r="A16" s="168">
        <v>7</v>
      </c>
      <c r="B16" s="155"/>
      <c r="C16" s="172"/>
      <c r="D16" s="173"/>
      <c r="E16" s="173"/>
      <c r="F16" s="173"/>
      <c r="G16" s="174" t="str">
        <f t="shared" si="0"/>
        <v/>
      </c>
      <c r="H16" s="105"/>
    </row>
    <row r="17" spans="1:8" ht="15.75">
      <c r="A17" s="168">
        <v>8</v>
      </c>
      <c r="B17" s="155"/>
      <c r="C17" s="172"/>
      <c r="D17" s="173"/>
      <c r="E17" s="173"/>
      <c r="F17" s="173"/>
      <c r="G17" s="174" t="str">
        <f t="shared" si="0"/>
        <v/>
      </c>
      <c r="H17" s="105"/>
    </row>
    <row r="18" spans="1:8" ht="15.75">
      <c r="A18" s="168">
        <v>9</v>
      </c>
      <c r="B18" s="155"/>
      <c r="C18" s="172"/>
      <c r="D18" s="173"/>
      <c r="E18" s="173"/>
      <c r="F18" s="173"/>
      <c r="G18" s="174" t="str">
        <f t="shared" si="0"/>
        <v/>
      </c>
      <c r="H18" s="105"/>
    </row>
    <row r="19" spans="1:8" ht="15.75">
      <c r="A19" s="168">
        <v>10</v>
      </c>
      <c r="B19" s="155"/>
      <c r="C19" s="172"/>
      <c r="D19" s="173"/>
      <c r="E19" s="173"/>
      <c r="F19" s="173"/>
      <c r="G19" s="174" t="str">
        <f t="shared" si="0"/>
        <v/>
      </c>
      <c r="H19" s="105"/>
    </row>
    <row r="20" spans="1:8" ht="15.75">
      <c r="A20" s="168">
        <v>11</v>
      </c>
      <c r="B20" s="155"/>
      <c r="C20" s="172"/>
      <c r="D20" s="173"/>
      <c r="E20" s="173"/>
      <c r="F20" s="173"/>
      <c r="G20" s="174" t="str">
        <f t="shared" si="0"/>
        <v/>
      </c>
      <c r="H20" s="105"/>
    </row>
    <row r="21" spans="1:8" ht="15.75">
      <c r="A21" s="168">
        <v>12</v>
      </c>
      <c r="B21" s="155"/>
      <c r="C21" s="172"/>
      <c r="D21" s="173"/>
      <c r="E21" s="173"/>
      <c r="F21" s="173"/>
      <c r="G21" s="174" t="str">
        <f t="shared" si="0"/>
        <v/>
      </c>
      <c r="H21" s="105"/>
    </row>
    <row r="22" spans="1:8" ht="15.75">
      <c r="A22" s="168">
        <v>13</v>
      </c>
      <c r="B22" s="155"/>
      <c r="C22" s="172"/>
      <c r="D22" s="173"/>
      <c r="E22" s="173"/>
      <c r="F22" s="173"/>
      <c r="G22" s="174" t="str">
        <f t="shared" si="0"/>
        <v/>
      </c>
      <c r="H22" s="105"/>
    </row>
    <row r="23" spans="1:8" ht="15.75">
      <c r="A23" s="168">
        <v>14</v>
      </c>
      <c r="B23" s="155"/>
      <c r="C23" s="172"/>
      <c r="D23" s="173"/>
      <c r="E23" s="173"/>
      <c r="F23" s="173"/>
      <c r="G23" s="174" t="str">
        <f t="shared" si="0"/>
        <v/>
      </c>
      <c r="H23" s="105"/>
    </row>
    <row r="24" spans="1:8" ht="15.75">
      <c r="A24" s="168">
        <v>15</v>
      </c>
      <c r="B24" s="155"/>
      <c r="C24" s="172"/>
      <c r="D24" s="173"/>
      <c r="E24" s="173"/>
      <c r="F24" s="173"/>
      <c r="G24" s="174" t="str">
        <f t="shared" si="0"/>
        <v/>
      </c>
      <c r="H24" s="105"/>
    </row>
    <row r="25" spans="1:8" ht="15.75">
      <c r="A25" s="168">
        <v>16</v>
      </c>
      <c r="B25" s="155"/>
      <c r="C25" s="172"/>
      <c r="D25" s="173"/>
      <c r="E25" s="173"/>
      <c r="F25" s="173"/>
      <c r="G25" s="174" t="str">
        <f t="shared" si="0"/>
        <v/>
      </c>
      <c r="H25" s="105"/>
    </row>
    <row r="26" spans="1:8" ht="15.75">
      <c r="A26" s="168">
        <v>17</v>
      </c>
      <c r="B26" s="155"/>
      <c r="C26" s="172"/>
      <c r="D26" s="173"/>
      <c r="E26" s="173"/>
      <c r="F26" s="173"/>
      <c r="G26" s="174" t="str">
        <f t="shared" si="0"/>
        <v/>
      </c>
      <c r="H26" s="105"/>
    </row>
    <row r="27" spans="1:8" ht="15.75">
      <c r="A27" s="168">
        <v>18</v>
      </c>
      <c r="B27" s="155"/>
      <c r="C27" s="172"/>
      <c r="D27" s="173"/>
      <c r="E27" s="173"/>
      <c r="F27" s="173"/>
      <c r="G27" s="174" t="str">
        <f t="shared" si="0"/>
        <v/>
      </c>
      <c r="H27" s="105"/>
    </row>
    <row r="28" spans="1:8" ht="15.75">
      <c r="A28" s="168">
        <v>19</v>
      </c>
      <c r="B28" s="155"/>
      <c r="C28" s="172"/>
      <c r="D28" s="173"/>
      <c r="E28" s="173"/>
      <c r="F28" s="173"/>
      <c r="G28" s="174" t="str">
        <f t="shared" si="0"/>
        <v/>
      </c>
      <c r="H28" s="105"/>
    </row>
    <row r="29" spans="1:8" ht="15.75">
      <c r="A29" s="168">
        <v>20</v>
      </c>
      <c r="B29" s="155"/>
      <c r="C29" s="172"/>
      <c r="D29" s="173"/>
      <c r="E29" s="173"/>
      <c r="F29" s="173"/>
      <c r="G29" s="174" t="str">
        <f t="shared" si="0"/>
        <v/>
      </c>
      <c r="H29" s="105"/>
    </row>
    <row r="30" spans="1:8" ht="15.75">
      <c r="A30" s="168">
        <v>21</v>
      </c>
      <c r="B30" s="155"/>
      <c r="C30" s="175"/>
      <c r="D30" s="176"/>
      <c r="E30" s="176"/>
      <c r="F30" s="176"/>
      <c r="G30" s="174" t="str">
        <f t="shared" si="0"/>
        <v/>
      </c>
      <c r="H30" s="105"/>
    </row>
    <row r="31" spans="1:8" ht="15.75">
      <c r="A31" s="168">
        <v>22</v>
      </c>
      <c r="B31" s="155"/>
      <c r="C31" s="175"/>
      <c r="D31" s="176"/>
      <c r="E31" s="176"/>
      <c r="F31" s="176"/>
      <c r="G31" s="174" t="str">
        <f t="shared" si="0"/>
        <v/>
      </c>
      <c r="H31" s="105"/>
    </row>
    <row r="32" spans="1:8" ht="15.75">
      <c r="A32" s="168">
        <v>23</v>
      </c>
      <c r="B32" s="155"/>
      <c r="C32" s="175"/>
      <c r="D32" s="176"/>
      <c r="E32" s="176"/>
      <c r="F32" s="176"/>
      <c r="G32" s="174" t="str">
        <f t="shared" si="0"/>
        <v/>
      </c>
      <c r="H32" s="105"/>
    </row>
    <row r="33" spans="1:10" ht="15.75">
      <c r="A33" s="168">
        <v>24</v>
      </c>
      <c r="B33" s="155"/>
      <c r="C33" s="175"/>
      <c r="D33" s="176"/>
      <c r="E33" s="176"/>
      <c r="F33" s="176"/>
      <c r="G33" s="174" t="str">
        <f t="shared" si="0"/>
        <v/>
      </c>
      <c r="H33" s="105"/>
    </row>
    <row r="34" spans="1:10" ht="15.75">
      <c r="A34" s="168">
        <v>25</v>
      </c>
      <c r="B34" s="155"/>
      <c r="C34" s="175"/>
      <c r="D34" s="176"/>
      <c r="E34" s="176"/>
      <c r="F34" s="176"/>
      <c r="G34" s="174" t="str">
        <f t="shared" si="0"/>
        <v/>
      </c>
      <c r="H34" s="105"/>
    </row>
    <row r="35" spans="1:10" ht="15.75">
      <c r="A35" s="168">
        <v>26</v>
      </c>
      <c r="B35" s="155"/>
      <c r="C35" s="175"/>
      <c r="D35" s="176"/>
      <c r="E35" s="176"/>
      <c r="F35" s="176"/>
      <c r="G35" s="174" t="str">
        <f t="shared" si="0"/>
        <v/>
      </c>
      <c r="H35" s="105"/>
    </row>
    <row r="36" spans="1:10" ht="15.75">
      <c r="A36" s="168">
        <v>27</v>
      </c>
      <c r="B36" s="155"/>
      <c r="C36" s="175"/>
      <c r="D36" s="176"/>
      <c r="E36" s="176"/>
      <c r="F36" s="176"/>
      <c r="G36" s="174" t="str">
        <f t="shared" si="0"/>
        <v/>
      </c>
      <c r="H36" s="105"/>
    </row>
    <row r="37" spans="1:10" ht="15.75">
      <c r="A37" s="168">
        <v>28</v>
      </c>
      <c r="B37" s="155"/>
      <c r="C37" s="175"/>
      <c r="D37" s="176"/>
      <c r="E37" s="176"/>
      <c r="F37" s="176"/>
      <c r="G37" s="174" t="str">
        <f t="shared" si="0"/>
        <v/>
      </c>
      <c r="H37" s="105"/>
    </row>
    <row r="38" spans="1:10" ht="15.75">
      <c r="A38" s="168">
        <v>29</v>
      </c>
      <c r="B38" s="155"/>
      <c r="C38" s="175"/>
      <c r="D38" s="176"/>
      <c r="E38" s="176"/>
      <c r="F38" s="176"/>
      <c r="G38" s="174" t="str">
        <f t="shared" si="0"/>
        <v/>
      </c>
      <c r="H38" s="105"/>
    </row>
    <row r="39" spans="1:10" ht="15.75">
      <c r="A39" s="168" t="s">
        <v>268</v>
      </c>
      <c r="B39" s="155"/>
      <c r="C39" s="175"/>
      <c r="D39" s="176"/>
      <c r="E39" s="176"/>
      <c r="F39" s="176"/>
      <c r="G39" s="174" t="str">
        <f>IF(ISBLANK(B39),"",#REF!+C39-D39)</f>
        <v/>
      </c>
      <c r="H39" s="105"/>
    </row>
    <row r="40" spans="1:10">
      <c r="A40" s="177" t="s">
        <v>306</v>
      </c>
      <c r="B40" s="178"/>
      <c r="C40" s="179"/>
      <c r="D40" s="180"/>
      <c r="E40" s="180"/>
      <c r="F40" s="181"/>
      <c r="G40" s="182">
        <v>0</v>
      </c>
      <c r="H40" s="105"/>
    </row>
    <row r="44" spans="1:10">
      <c r="B44" s="185" t="s">
        <v>96</v>
      </c>
      <c r="F44" s="186"/>
    </row>
    <row r="45" spans="1:10">
      <c r="F45" s="184"/>
      <c r="G45" s="184"/>
      <c r="H45" s="184"/>
      <c r="I45" s="184"/>
      <c r="J45" s="184"/>
    </row>
    <row r="46" spans="1:10">
      <c r="C46" s="187"/>
      <c r="F46" s="187"/>
      <c r="G46" s="188"/>
      <c r="H46" s="184"/>
      <c r="I46" s="184"/>
      <c r="J46" s="184"/>
    </row>
    <row r="47" spans="1:10">
      <c r="A47" s="184"/>
      <c r="C47" s="189" t="s">
        <v>257</v>
      </c>
      <c r="F47" s="190" t="s">
        <v>262</v>
      </c>
      <c r="G47" s="188"/>
      <c r="H47" s="184"/>
      <c r="I47" s="184"/>
      <c r="J47" s="184"/>
    </row>
    <row r="48" spans="1:10">
      <c r="A48" s="184"/>
      <c r="C48" s="191" t="s">
        <v>128</v>
      </c>
      <c r="F48" s="183" t="s">
        <v>258</v>
      </c>
      <c r="G48" s="184"/>
      <c r="H48" s="184"/>
      <c r="I48" s="184"/>
      <c r="J48" s="184"/>
    </row>
    <row r="49" spans="2:2" s="184" customFormat="1">
      <c r="B49" s="183"/>
    </row>
    <row r="50" spans="2:2" s="184" customFormat="1" ht="12.75"/>
    <row r="51" spans="2:2" s="184" customFormat="1" ht="12.75"/>
    <row r="52" spans="2:2" s="184" customFormat="1" ht="12.75"/>
    <row r="53" spans="2:2" s="184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C24" activeCellId="1" sqref="C9 C24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35" t="s">
        <v>294</v>
      </c>
      <c r="B1" s="136"/>
      <c r="C1" s="136"/>
      <c r="D1" s="136"/>
      <c r="E1" s="136"/>
      <c r="F1" s="77"/>
      <c r="G1" s="77"/>
      <c r="H1" s="77"/>
      <c r="I1" s="526" t="s">
        <v>98</v>
      </c>
      <c r="J1" s="526"/>
      <c r="K1" s="142"/>
    </row>
    <row r="2" spans="1:12" s="22" customFormat="1" ht="15">
      <c r="A2" s="105" t="s">
        <v>129</v>
      </c>
      <c r="B2" s="136"/>
      <c r="C2" s="136"/>
      <c r="D2" s="136"/>
      <c r="E2" s="136"/>
      <c r="F2" s="137"/>
      <c r="G2" s="138"/>
      <c r="H2" s="138"/>
      <c r="I2" s="511" t="s">
        <v>889</v>
      </c>
      <c r="J2" s="512"/>
      <c r="K2" s="142"/>
    </row>
    <row r="3" spans="1:12" s="22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4"/>
      <c r="K3" s="142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4"/>
      <c r="J4" s="75"/>
      <c r="K4" s="105"/>
      <c r="L4" s="22"/>
    </row>
    <row r="5" spans="1:12" s="2" customFormat="1" ht="15">
      <c r="A5" s="110" t="s">
        <v>850</v>
      </c>
      <c r="B5" s="119"/>
      <c r="C5" s="119"/>
      <c r="D5" s="119"/>
      <c r="E5" s="119"/>
      <c r="F5" s="57"/>
      <c r="G5" s="57"/>
      <c r="H5" s="57"/>
      <c r="I5" s="130"/>
      <c r="J5" s="57"/>
      <c r="K5" s="105"/>
    </row>
    <row r="6" spans="1:12" s="22" customFormat="1" ht="13.5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525" t="s">
        <v>209</v>
      </c>
      <c r="C7" s="525"/>
      <c r="D7" s="525" t="s">
        <v>282</v>
      </c>
      <c r="E7" s="525"/>
      <c r="F7" s="525" t="s">
        <v>283</v>
      </c>
      <c r="G7" s="525"/>
      <c r="H7" s="154" t="s">
        <v>269</v>
      </c>
      <c r="I7" s="525" t="s">
        <v>212</v>
      </c>
      <c r="J7" s="525"/>
      <c r="K7" s="143"/>
    </row>
    <row r="8" spans="1:12" ht="15">
      <c r="A8" s="132" t="s">
        <v>104</v>
      </c>
      <c r="B8" s="133" t="s">
        <v>211</v>
      </c>
      <c r="C8" s="134" t="s">
        <v>210</v>
      </c>
      <c r="D8" s="133" t="s">
        <v>211</v>
      </c>
      <c r="E8" s="134" t="s">
        <v>210</v>
      </c>
      <c r="F8" s="133" t="s">
        <v>211</v>
      </c>
      <c r="G8" s="134" t="s">
        <v>210</v>
      </c>
      <c r="H8" s="134" t="s">
        <v>210</v>
      </c>
      <c r="I8" s="133" t="s">
        <v>211</v>
      </c>
      <c r="J8" s="134" t="s">
        <v>210</v>
      </c>
      <c r="K8" s="143"/>
    </row>
    <row r="9" spans="1:12" ht="15">
      <c r="A9" s="58" t="s">
        <v>105</v>
      </c>
      <c r="B9" s="81">
        <f>SUM(B10,B14,B17)</f>
        <v>1638</v>
      </c>
      <c r="C9" s="81">
        <f>SUM(C10,C14,C17)</f>
        <v>110563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1638</v>
      </c>
      <c r="J9" s="81">
        <f t="shared" si="0"/>
        <v>110563</v>
      </c>
      <c r="K9" s="143"/>
    </row>
    <row r="10" spans="1:12" ht="15">
      <c r="A10" s="59" t="s">
        <v>106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>
      <c r="A11" s="59" t="s">
        <v>107</v>
      </c>
      <c r="B11" s="25"/>
      <c r="C11" s="25"/>
      <c r="D11" s="25"/>
      <c r="E11" s="25"/>
      <c r="F11" s="25"/>
      <c r="G11" s="25"/>
      <c r="H11" s="25"/>
      <c r="I11" s="25"/>
      <c r="J11" s="25"/>
      <c r="K11" s="143"/>
    </row>
    <row r="12" spans="1:12" ht="15">
      <c r="A12" s="59" t="s">
        <v>108</v>
      </c>
      <c r="B12" s="25"/>
      <c r="C12" s="25"/>
      <c r="D12" s="25"/>
      <c r="E12" s="25"/>
      <c r="F12" s="25"/>
      <c r="G12" s="25"/>
      <c r="H12" s="25"/>
      <c r="I12" s="25"/>
      <c r="J12" s="25"/>
      <c r="K12" s="143"/>
    </row>
    <row r="13" spans="1:12" ht="15">
      <c r="A13" s="59" t="s">
        <v>109</v>
      </c>
      <c r="B13" s="25"/>
      <c r="C13" s="25"/>
      <c r="D13" s="25"/>
      <c r="E13" s="25"/>
      <c r="F13" s="25"/>
      <c r="G13" s="25"/>
      <c r="H13" s="25"/>
      <c r="I13" s="25"/>
      <c r="J13" s="25"/>
      <c r="K13" s="143"/>
    </row>
    <row r="14" spans="1:12" ht="15">
      <c r="A14" s="59" t="s">
        <v>110</v>
      </c>
      <c r="B14" s="131">
        <f>SUM(B15:B16)</f>
        <v>1637</v>
      </c>
      <c r="C14" s="131">
        <f>SUM(C15:C16)</f>
        <v>109152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1637</v>
      </c>
      <c r="J14" s="131">
        <f t="shared" si="2"/>
        <v>109152</v>
      </c>
      <c r="K14" s="143"/>
    </row>
    <row r="15" spans="1:12" ht="15">
      <c r="A15" s="59" t="s">
        <v>111</v>
      </c>
      <c r="B15" s="25">
        <v>1</v>
      </c>
      <c r="C15" s="25">
        <v>39640</v>
      </c>
      <c r="D15" s="25"/>
      <c r="E15" s="25"/>
      <c r="F15" s="25"/>
      <c r="G15" s="25"/>
      <c r="H15" s="25"/>
      <c r="I15" s="25">
        <f>B15+D15-F15</f>
        <v>1</v>
      </c>
      <c r="J15" s="25">
        <f>C15+E15-G15-H15</f>
        <v>39640</v>
      </c>
      <c r="K15" s="143"/>
    </row>
    <row r="16" spans="1:12" ht="15">
      <c r="A16" s="59" t="s">
        <v>112</v>
      </c>
      <c r="B16" s="25">
        <v>1636</v>
      </c>
      <c r="C16" s="25">
        <v>69512</v>
      </c>
      <c r="D16" s="25"/>
      <c r="E16" s="25"/>
      <c r="F16" s="25"/>
      <c r="G16" s="25"/>
      <c r="H16" s="25"/>
      <c r="I16" s="25">
        <f>B16+D16-F16</f>
        <v>1636</v>
      </c>
      <c r="J16" s="25">
        <f>C16+E16-G16-H16</f>
        <v>69512</v>
      </c>
      <c r="K16" s="143"/>
    </row>
    <row r="17" spans="1:11" ht="15">
      <c r="A17" s="59" t="s">
        <v>113</v>
      </c>
      <c r="B17" s="131">
        <f>SUM(B18:B19,B22,B23)</f>
        <v>1</v>
      </c>
      <c r="C17" s="131">
        <f>SUM(C18:C19,C22,C23)</f>
        <v>1411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1</v>
      </c>
      <c r="J17" s="131">
        <f t="shared" si="3"/>
        <v>1411</v>
      </c>
      <c r="K17" s="143"/>
    </row>
    <row r="18" spans="1:11" ht="15">
      <c r="A18" s="59" t="s">
        <v>114</v>
      </c>
      <c r="B18" s="25"/>
      <c r="C18" s="25"/>
      <c r="D18" s="25"/>
      <c r="E18" s="25"/>
      <c r="F18" s="25"/>
      <c r="G18" s="25"/>
      <c r="H18" s="25"/>
      <c r="I18" s="25"/>
      <c r="J18" s="25"/>
      <c r="K18" s="143"/>
    </row>
    <row r="19" spans="1:11" ht="15">
      <c r="A19" s="59" t="s">
        <v>115</v>
      </c>
      <c r="B19" s="131">
        <f>SUM(B20:B21)</f>
        <v>1</v>
      </c>
      <c r="C19" s="131">
        <f>SUM(C20:C21)</f>
        <v>1411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1</v>
      </c>
      <c r="J19" s="131">
        <f t="shared" si="4"/>
        <v>1411</v>
      </c>
      <c r="K19" s="143"/>
    </row>
    <row r="20" spans="1:11" ht="15">
      <c r="A20" s="59" t="s">
        <v>116</v>
      </c>
      <c r="B20" s="25"/>
      <c r="C20" s="25"/>
      <c r="D20" s="25"/>
      <c r="E20" s="25"/>
      <c r="F20" s="25"/>
      <c r="G20" s="25"/>
      <c r="H20" s="25"/>
      <c r="I20" s="25"/>
      <c r="J20" s="25"/>
      <c r="K20" s="143"/>
    </row>
    <row r="21" spans="1:11" ht="15">
      <c r="A21" s="59" t="s">
        <v>117</v>
      </c>
      <c r="B21" s="25">
        <v>1</v>
      </c>
      <c r="C21" s="25">
        <v>1411</v>
      </c>
      <c r="D21" s="25"/>
      <c r="E21" s="25"/>
      <c r="F21" s="25"/>
      <c r="G21" s="25"/>
      <c r="H21" s="25"/>
      <c r="I21" s="25">
        <f>B21+D21-F21</f>
        <v>1</v>
      </c>
      <c r="J21" s="25">
        <f>C21+E21-G21-H21</f>
        <v>1411</v>
      </c>
      <c r="K21" s="143"/>
    </row>
    <row r="22" spans="1:11" ht="15">
      <c r="A22" s="59" t="s">
        <v>118</v>
      </c>
      <c r="B22" s="25"/>
      <c r="C22" s="25"/>
      <c r="D22" s="25"/>
      <c r="E22" s="25"/>
      <c r="F22" s="25"/>
      <c r="G22" s="25"/>
      <c r="H22" s="25"/>
      <c r="I22" s="25"/>
      <c r="J22" s="25"/>
      <c r="K22" s="143"/>
    </row>
    <row r="23" spans="1:11" ht="15">
      <c r="A23" s="59" t="s">
        <v>119</v>
      </c>
      <c r="B23" s="25"/>
      <c r="C23" s="25"/>
      <c r="D23" s="25"/>
      <c r="E23" s="25"/>
      <c r="F23" s="25"/>
      <c r="G23" s="25"/>
      <c r="H23" s="25"/>
      <c r="I23" s="25"/>
      <c r="J23" s="25"/>
      <c r="K23" s="143"/>
    </row>
    <row r="24" spans="1:11" ht="15">
      <c r="A24" s="58" t="s">
        <v>120</v>
      </c>
      <c r="B24" s="81">
        <f>SUM(B25:B31)</f>
        <v>3248</v>
      </c>
      <c r="C24" s="81">
        <f t="shared" ref="C24:J24" si="5">SUM(C25:C31)</f>
        <v>6706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3248</v>
      </c>
      <c r="J24" s="81">
        <f t="shared" si="5"/>
        <v>6706</v>
      </c>
      <c r="K24" s="143"/>
    </row>
    <row r="25" spans="1:11" ht="15">
      <c r="A25" s="59" t="s">
        <v>247</v>
      </c>
      <c r="B25" s="25"/>
      <c r="C25" s="25"/>
      <c r="D25" s="25"/>
      <c r="E25" s="25"/>
      <c r="F25" s="25"/>
      <c r="G25" s="25"/>
      <c r="H25" s="25"/>
      <c r="I25" s="25"/>
      <c r="J25" s="25"/>
      <c r="K25" s="143"/>
    </row>
    <row r="26" spans="1:11" ht="15">
      <c r="A26" s="59" t="s">
        <v>248</v>
      </c>
      <c r="B26" s="25"/>
      <c r="C26" s="25"/>
      <c r="D26" s="25"/>
      <c r="E26" s="25"/>
      <c r="F26" s="25"/>
      <c r="G26" s="25"/>
      <c r="H26" s="25"/>
      <c r="I26" s="25"/>
      <c r="J26" s="25"/>
      <c r="K26" s="143"/>
    </row>
    <row r="27" spans="1:11" ht="15">
      <c r="A27" s="59" t="s">
        <v>249</v>
      </c>
      <c r="B27" s="25"/>
      <c r="C27" s="25"/>
      <c r="D27" s="25"/>
      <c r="E27" s="25"/>
      <c r="F27" s="25"/>
      <c r="G27" s="25"/>
      <c r="H27" s="25"/>
      <c r="I27" s="25"/>
      <c r="J27" s="25"/>
      <c r="K27" s="143"/>
    </row>
    <row r="28" spans="1:11" ht="15">
      <c r="A28" s="59" t="s">
        <v>250</v>
      </c>
      <c r="B28" s="25"/>
      <c r="C28" s="25"/>
      <c r="D28" s="25"/>
      <c r="E28" s="25"/>
      <c r="F28" s="25"/>
      <c r="G28" s="25"/>
      <c r="H28" s="25"/>
      <c r="I28" s="25"/>
      <c r="J28" s="25"/>
      <c r="K28" s="143"/>
    </row>
    <row r="29" spans="1:11" ht="15">
      <c r="A29" s="59" t="s">
        <v>251</v>
      </c>
      <c r="B29" s="25"/>
      <c r="C29" s="25"/>
      <c r="D29" s="25"/>
      <c r="E29" s="25"/>
      <c r="F29" s="25"/>
      <c r="G29" s="25"/>
      <c r="H29" s="25"/>
      <c r="I29" s="25"/>
      <c r="J29" s="25"/>
      <c r="K29" s="143"/>
    </row>
    <row r="30" spans="1:11" ht="15">
      <c r="A30" s="59" t="s">
        <v>252</v>
      </c>
      <c r="B30" s="25"/>
      <c r="C30" s="25"/>
      <c r="D30" s="25"/>
      <c r="E30" s="25"/>
      <c r="F30" s="25"/>
      <c r="G30" s="25"/>
      <c r="H30" s="25"/>
      <c r="I30" s="25"/>
      <c r="J30" s="25"/>
      <c r="K30" s="143"/>
    </row>
    <row r="31" spans="1:11" ht="15">
      <c r="A31" s="59" t="s">
        <v>253</v>
      </c>
      <c r="B31" s="25">
        <v>3248</v>
      </c>
      <c r="C31" s="25">
        <v>6706</v>
      </c>
      <c r="D31" s="25"/>
      <c r="E31" s="25"/>
      <c r="F31" s="25"/>
      <c r="G31" s="25"/>
      <c r="H31" s="25"/>
      <c r="I31" s="25">
        <f>B31+D31-F31</f>
        <v>3248</v>
      </c>
      <c r="J31" s="25">
        <f>C31+E31-G31-H31</f>
        <v>6706</v>
      </c>
      <c r="K31" s="143"/>
    </row>
    <row r="32" spans="1:11" ht="15">
      <c r="A32" s="58" t="s">
        <v>121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3"/>
    </row>
    <row r="33" spans="1:11" ht="15">
      <c r="A33" s="59" t="s">
        <v>254</v>
      </c>
      <c r="B33" s="25"/>
      <c r="C33" s="25"/>
      <c r="D33" s="25"/>
      <c r="E33" s="25"/>
      <c r="F33" s="25"/>
      <c r="G33" s="25"/>
      <c r="H33" s="25"/>
      <c r="I33" s="25"/>
      <c r="J33" s="25"/>
      <c r="K33" s="143"/>
    </row>
    <row r="34" spans="1:11" ht="15">
      <c r="A34" s="59" t="s">
        <v>255</v>
      </c>
      <c r="B34" s="25"/>
      <c r="C34" s="25"/>
      <c r="D34" s="25"/>
      <c r="E34" s="25"/>
      <c r="F34" s="25"/>
      <c r="G34" s="25"/>
      <c r="H34" s="25"/>
      <c r="I34" s="25"/>
      <c r="J34" s="25"/>
      <c r="K34" s="143"/>
    </row>
    <row r="35" spans="1:11" ht="15">
      <c r="A35" s="59" t="s">
        <v>256</v>
      </c>
      <c r="B35" s="25"/>
      <c r="C35" s="25"/>
      <c r="D35" s="25"/>
      <c r="E35" s="25"/>
      <c r="F35" s="25"/>
      <c r="G35" s="25"/>
      <c r="H35" s="25"/>
      <c r="I35" s="25"/>
      <c r="J35" s="25"/>
      <c r="K35" s="143"/>
    </row>
    <row r="36" spans="1:11" ht="15">
      <c r="A36" s="58" t="s">
        <v>122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3"/>
    </row>
    <row r="37" spans="1:11" ht="15">
      <c r="A37" s="59" t="s">
        <v>123</v>
      </c>
      <c r="B37" s="25"/>
      <c r="C37" s="25"/>
      <c r="D37" s="25"/>
      <c r="E37" s="25"/>
      <c r="F37" s="25"/>
      <c r="G37" s="25"/>
      <c r="H37" s="25"/>
      <c r="I37" s="25"/>
      <c r="J37" s="25"/>
      <c r="K37" s="143"/>
    </row>
    <row r="38" spans="1:11" ht="15">
      <c r="A38" s="59" t="s">
        <v>124</v>
      </c>
      <c r="B38" s="25"/>
      <c r="C38" s="25"/>
      <c r="D38" s="25"/>
      <c r="E38" s="25"/>
      <c r="F38" s="25"/>
      <c r="G38" s="25"/>
      <c r="H38" s="25"/>
      <c r="I38" s="25"/>
      <c r="J38" s="25"/>
      <c r="K38" s="143"/>
    </row>
    <row r="39" spans="1:11" ht="15">
      <c r="A39" s="59" t="s">
        <v>125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59" t="s">
        <v>409</v>
      </c>
      <c r="B40" s="25"/>
      <c r="C40" s="25"/>
      <c r="D40" s="25"/>
      <c r="E40" s="25"/>
      <c r="F40" s="25"/>
      <c r="G40" s="25"/>
      <c r="H40" s="25"/>
      <c r="I40" s="25"/>
      <c r="J40" s="25"/>
      <c r="K40" s="143"/>
    </row>
    <row r="41" spans="1:11" ht="15">
      <c r="A41" s="59" t="s">
        <v>126</v>
      </c>
      <c r="B41" s="25"/>
      <c r="C41" s="25"/>
      <c r="D41" s="25"/>
      <c r="E41" s="25"/>
      <c r="F41" s="25"/>
      <c r="G41" s="25"/>
      <c r="H41" s="25"/>
      <c r="I41" s="25"/>
      <c r="J41" s="25"/>
      <c r="K41" s="143"/>
    </row>
    <row r="42" spans="1:11" ht="15">
      <c r="A42" s="59" t="s">
        <v>127</v>
      </c>
      <c r="B42" s="25"/>
      <c r="C42" s="25"/>
      <c r="D42" s="25"/>
      <c r="E42" s="25"/>
      <c r="F42" s="25"/>
      <c r="G42" s="25"/>
      <c r="H42" s="25"/>
      <c r="I42" s="25"/>
      <c r="J42" s="25"/>
      <c r="K42" s="143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70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257</v>
      </c>
      <c r="F49" s="12" t="s">
        <v>262</v>
      </c>
      <c r="G49" s="71"/>
      <c r="I49"/>
      <c r="J49"/>
    </row>
    <row r="50" spans="1:10" s="2" customFormat="1" ht="15">
      <c r="B50" s="64" t="s">
        <v>128</v>
      </c>
      <c r="F50" s="2" t="s">
        <v>258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:I2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62" customWidth="1"/>
    <col min="11" max="11" width="12.7109375" style="62" customWidth="1"/>
    <col min="12" max="12" width="9.140625" style="63"/>
    <col min="13" max="16384" width="9.140625" style="24"/>
  </cols>
  <sheetData>
    <row r="1" spans="1:12" s="22" customFormat="1" ht="15">
      <c r="A1" s="135" t="s">
        <v>295</v>
      </c>
      <c r="B1" s="136"/>
      <c r="C1" s="136"/>
      <c r="D1" s="136"/>
      <c r="E1" s="136"/>
      <c r="F1" s="136"/>
      <c r="G1" s="142"/>
      <c r="H1" s="99" t="s">
        <v>187</v>
      </c>
      <c r="I1" s="142"/>
      <c r="J1" s="65"/>
      <c r="K1" s="65"/>
      <c r="L1" s="65"/>
    </row>
    <row r="2" spans="1:12" s="22" customFormat="1" ht="15">
      <c r="A2" s="105" t="s">
        <v>129</v>
      </c>
      <c r="B2" s="136"/>
      <c r="C2" s="136"/>
      <c r="D2" s="136"/>
      <c r="E2" s="136"/>
      <c r="F2" s="136"/>
      <c r="G2" s="144"/>
      <c r="H2" s="511" t="s">
        <v>889</v>
      </c>
      <c r="I2" s="512"/>
      <c r="J2" s="65"/>
      <c r="K2" s="65"/>
      <c r="L2" s="65"/>
    </row>
    <row r="3" spans="1:12" s="22" customFormat="1" ht="15">
      <c r="A3" s="136"/>
      <c r="B3" s="136"/>
      <c r="C3" s="136"/>
      <c r="D3" s="136"/>
      <c r="E3" s="136"/>
      <c r="F3" s="136"/>
      <c r="G3" s="144"/>
      <c r="H3" s="139"/>
      <c r="I3" s="144"/>
      <c r="J3" s="65"/>
      <c r="K3" s="65"/>
      <c r="L3" s="65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36"/>
      <c r="F4" s="136"/>
      <c r="G4" s="136"/>
      <c r="H4" s="136"/>
      <c r="I4" s="142"/>
      <c r="J4" s="62"/>
      <c r="K4" s="62"/>
      <c r="L4" s="22"/>
    </row>
    <row r="5" spans="1:12" s="2" customFormat="1" ht="15">
      <c r="A5" s="110" t="s">
        <v>850</v>
      </c>
      <c r="B5" s="119"/>
      <c r="C5" s="119"/>
      <c r="D5" s="119"/>
      <c r="E5" s="146"/>
      <c r="F5" s="147"/>
      <c r="G5" s="147"/>
      <c r="H5" s="147"/>
      <c r="I5" s="142"/>
      <c r="J5" s="62"/>
      <c r="K5" s="62"/>
      <c r="L5" s="12"/>
    </row>
    <row r="6" spans="1:12" s="22" customFormat="1" ht="13.5">
      <c r="A6" s="140"/>
      <c r="B6" s="141"/>
      <c r="C6" s="141"/>
      <c r="D6" s="141"/>
      <c r="E6" s="136"/>
      <c r="F6" s="136"/>
      <c r="G6" s="136"/>
      <c r="H6" s="136"/>
      <c r="I6" s="142"/>
      <c r="J6" s="62"/>
      <c r="K6" s="62"/>
      <c r="L6" s="62"/>
    </row>
    <row r="7" spans="1:12" ht="30">
      <c r="A7" s="132" t="s">
        <v>64</v>
      </c>
      <c r="B7" s="132" t="s">
        <v>362</v>
      </c>
      <c r="C7" s="134" t="s">
        <v>363</v>
      </c>
      <c r="D7" s="134" t="s">
        <v>224</v>
      </c>
      <c r="E7" s="134" t="s">
        <v>229</v>
      </c>
      <c r="F7" s="134" t="s">
        <v>230</v>
      </c>
      <c r="G7" s="134" t="s">
        <v>231</v>
      </c>
      <c r="H7" s="134" t="s">
        <v>232</v>
      </c>
      <c r="I7" s="142"/>
    </row>
    <row r="8" spans="1:12" ht="15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4">
        <v>8</v>
      </c>
      <c r="I8" s="142"/>
    </row>
    <row r="9" spans="1:12" ht="15">
      <c r="A9" s="66">
        <v>1</v>
      </c>
      <c r="B9" s="25"/>
      <c r="C9" s="25"/>
      <c r="D9" s="25"/>
      <c r="E9" s="25"/>
      <c r="F9" s="25"/>
      <c r="G9" s="155"/>
      <c r="H9" s="25"/>
      <c r="I9" s="142"/>
    </row>
    <row r="10" spans="1:12" ht="15">
      <c r="A10" s="66">
        <v>2</v>
      </c>
      <c r="B10" s="25"/>
      <c r="C10" s="25"/>
      <c r="D10" s="25"/>
      <c r="E10" s="25"/>
      <c r="F10" s="25"/>
      <c r="G10" s="155"/>
      <c r="H10" s="25"/>
      <c r="I10" s="142"/>
    </row>
    <row r="11" spans="1:12" ht="15">
      <c r="A11" s="66">
        <v>3</v>
      </c>
      <c r="B11" s="25"/>
      <c r="C11" s="25"/>
      <c r="D11" s="25"/>
      <c r="E11" s="25"/>
      <c r="F11" s="25"/>
      <c r="G11" s="155"/>
      <c r="H11" s="25"/>
      <c r="I11" s="142"/>
    </row>
    <row r="12" spans="1:12" ht="15">
      <c r="A12" s="66">
        <v>4</v>
      </c>
      <c r="B12" s="25"/>
      <c r="C12" s="25"/>
      <c r="D12" s="25"/>
      <c r="E12" s="25"/>
      <c r="F12" s="25"/>
      <c r="G12" s="155"/>
      <c r="H12" s="25"/>
      <c r="I12" s="142"/>
    </row>
    <row r="13" spans="1:12" ht="15">
      <c r="A13" s="66">
        <v>5</v>
      </c>
      <c r="B13" s="25"/>
      <c r="C13" s="25"/>
      <c r="D13" s="25"/>
      <c r="E13" s="25"/>
      <c r="F13" s="25"/>
      <c r="G13" s="155"/>
      <c r="H13" s="25"/>
      <c r="I13" s="142"/>
    </row>
    <row r="14" spans="1:12" ht="15">
      <c r="A14" s="66">
        <v>6</v>
      </c>
      <c r="B14" s="25"/>
      <c r="C14" s="25"/>
      <c r="D14" s="25"/>
      <c r="E14" s="25"/>
      <c r="F14" s="25"/>
      <c r="G14" s="155"/>
      <c r="H14" s="25"/>
      <c r="I14" s="142"/>
    </row>
    <row r="15" spans="1:12" s="22" customFormat="1" ht="15">
      <c r="A15" s="66">
        <v>7</v>
      </c>
      <c r="B15" s="25"/>
      <c r="C15" s="25"/>
      <c r="D15" s="25"/>
      <c r="E15" s="25"/>
      <c r="F15" s="25"/>
      <c r="G15" s="155"/>
      <c r="H15" s="25"/>
      <c r="I15" s="142"/>
      <c r="J15" s="62"/>
      <c r="K15" s="62"/>
      <c r="L15" s="62"/>
    </row>
    <row r="16" spans="1:12" s="22" customFormat="1" ht="15">
      <c r="A16" s="66">
        <v>8</v>
      </c>
      <c r="B16" s="25"/>
      <c r="C16" s="25"/>
      <c r="D16" s="25"/>
      <c r="E16" s="25"/>
      <c r="F16" s="25"/>
      <c r="G16" s="155"/>
      <c r="H16" s="25"/>
      <c r="I16" s="142"/>
      <c r="J16" s="62"/>
      <c r="K16" s="62"/>
      <c r="L16" s="62"/>
    </row>
    <row r="17" spans="1:12" s="22" customFormat="1" ht="15">
      <c r="A17" s="66">
        <v>9</v>
      </c>
      <c r="B17" s="25"/>
      <c r="C17" s="25"/>
      <c r="D17" s="25"/>
      <c r="E17" s="25"/>
      <c r="F17" s="25"/>
      <c r="G17" s="155"/>
      <c r="H17" s="25"/>
      <c r="I17" s="142"/>
      <c r="J17" s="62"/>
      <c r="K17" s="62"/>
      <c r="L17" s="62"/>
    </row>
    <row r="18" spans="1:12" s="22" customFormat="1" ht="15">
      <c r="A18" s="66">
        <v>10</v>
      </c>
      <c r="B18" s="25"/>
      <c r="C18" s="25"/>
      <c r="D18" s="25"/>
      <c r="E18" s="25"/>
      <c r="F18" s="25"/>
      <c r="G18" s="155"/>
      <c r="H18" s="25"/>
      <c r="I18" s="142"/>
      <c r="J18" s="62"/>
      <c r="K18" s="62"/>
      <c r="L18" s="62"/>
    </row>
    <row r="19" spans="1:12" s="22" customFormat="1" ht="15">
      <c r="A19" s="66">
        <v>11</v>
      </c>
      <c r="B19" s="25"/>
      <c r="C19" s="25"/>
      <c r="D19" s="25"/>
      <c r="E19" s="25"/>
      <c r="F19" s="25"/>
      <c r="G19" s="155"/>
      <c r="H19" s="25"/>
      <c r="I19" s="142"/>
      <c r="J19" s="62"/>
      <c r="K19" s="62"/>
      <c r="L19" s="62"/>
    </row>
    <row r="20" spans="1:12" s="22" customFormat="1" ht="15">
      <c r="A20" s="66">
        <v>12</v>
      </c>
      <c r="B20" s="25"/>
      <c r="C20" s="25"/>
      <c r="D20" s="25"/>
      <c r="E20" s="25"/>
      <c r="F20" s="25"/>
      <c r="G20" s="155"/>
      <c r="H20" s="25"/>
      <c r="I20" s="142"/>
      <c r="J20" s="62"/>
      <c r="K20" s="62"/>
      <c r="L20" s="62"/>
    </row>
    <row r="21" spans="1:12" s="22" customFormat="1" ht="15">
      <c r="A21" s="66">
        <v>13</v>
      </c>
      <c r="B21" s="25"/>
      <c r="C21" s="25"/>
      <c r="D21" s="25"/>
      <c r="E21" s="25"/>
      <c r="F21" s="25"/>
      <c r="G21" s="155"/>
      <c r="H21" s="25"/>
      <c r="I21" s="142"/>
      <c r="J21" s="62"/>
      <c r="K21" s="62"/>
      <c r="L21" s="62"/>
    </row>
    <row r="22" spans="1:12" s="22" customFormat="1" ht="15">
      <c r="A22" s="66">
        <v>14</v>
      </c>
      <c r="B22" s="25"/>
      <c r="C22" s="25"/>
      <c r="D22" s="25"/>
      <c r="E22" s="25"/>
      <c r="F22" s="25"/>
      <c r="G22" s="155"/>
      <c r="H22" s="25"/>
      <c r="I22" s="142"/>
      <c r="J22" s="62"/>
      <c r="K22" s="62"/>
      <c r="L22" s="62"/>
    </row>
    <row r="23" spans="1:12" s="22" customFormat="1" ht="15">
      <c r="A23" s="66">
        <v>15</v>
      </c>
      <c r="B23" s="25"/>
      <c r="C23" s="25"/>
      <c r="D23" s="25"/>
      <c r="E23" s="25"/>
      <c r="F23" s="25"/>
      <c r="G23" s="155"/>
      <c r="H23" s="25"/>
      <c r="I23" s="142"/>
      <c r="J23" s="62"/>
      <c r="K23" s="62"/>
      <c r="L23" s="62"/>
    </row>
    <row r="24" spans="1:12" s="22" customFormat="1" ht="15">
      <c r="A24" s="66">
        <v>16</v>
      </c>
      <c r="B24" s="25"/>
      <c r="C24" s="25"/>
      <c r="D24" s="25"/>
      <c r="E24" s="25"/>
      <c r="F24" s="25"/>
      <c r="G24" s="155"/>
      <c r="H24" s="25"/>
      <c r="I24" s="142"/>
      <c r="J24" s="62"/>
      <c r="K24" s="62"/>
      <c r="L24" s="62"/>
    </row>
    <row r="25" spans="1:12" s="22" customFormat="1" ht="15">
      <c r="A25" s="66">
        <v>17</v>
      </c>
      <c r="B25" s="25"/>
      <c r="C25" s="25"/>
      <c r="D25" s="25"/>
      <c r="E25" s="25"/>
      <c r="F25" s="25"/>
      <c r="G25" s="155"/>
      <c r="H25" s="25"/>
      <c r="I25" s="142"/>
      <c r="J25" s="62"/>
      <c r="K25" s="62"/>
      <c r="L25" s="62"/>
    </row>
    <row r="26" spans="1:12" s="22" customFormat="1" ht="15">
      <c r="A26" s="66">
        <v>18</v>
      </c>
      <c r="B26" s="25"/>
      <c r="C26" s="25"/>
      <c r="D26" s="25"/>
      <c r="E26" s="25"/>
      <c r="F26" s="25"/>
      <c r="G26" s="155"/>
      <c r="H26" s="25"/>
      <c r="I26" s="142"/>
      <c r="J26" s="62"/>
      <c r="K26" s="62"/>
      <c r="L26" s="62"/>
    </row>
    <row r="27" spans="1:12" s="22" customFormat="1" ht="15">
      <c r="A27" s="66" t="s">
        <v>268</v>
      </c>
      <c r="B27" s="25"/>
      <c r="C27" s="25"/>
      <c r="D27" s="25"/>
      <c r="E27" s="25"/>
      <c r="F27" s="25"/>
      <c r="G27" s="155"/>
      <c r="H27" s="25"/>
      <c r="I27" s="142"/>
      <c r="J27" s="62"/>
      <c r="K27" s="62"/>
      <c r="L27" s="62"/>
    </row>
    <row r="28" spans="1:12" s="22" customFormat="1">
      <c r="J28" s="62"/>
      <c r="K28" s="62"/>
      <c r="L28" s="62"/>
    </row>
    <row r="29" spans="1:12" s="22" customFormat="1"/>
    <row r="30" spans="1:12" s="22" customFormat="1">
      <c r="A30" s="24"/>
    </row>
    <row r="31" spans="1:12" s="2" customFormat="1" ht="15">
      <c r="B31" s="70" t="s">
        <v>96</v>
      </c>
      <c r="E31" s="5"/>
    </row>
    <row r="32" spans="1:12" s="2" customFormat="1" ht="15">
      <c r="C32" s="69"/>
      <c r="E32" s="69"/>
      <c r="F32" s="72"/>
      <c r="G32"/>
      <c r="H32"/>
      <c r="I32"/>
    </row>
    <row r="33" spans="1:9" s="2" customFormat="1" ht="15">
      <c r="A33"/>
      <c r="C33" s="68" t="s">
        <v>257</v>
      </c>
      <c r="E33" s="12" t="s">
        <v>262</v>
      </c>
      <c r="F33" s="71"/>
      <c r="G33"/>
      <c r="H33"/>
      <c r="I33"/>
    </row>
    <row r="34" spans="1:9" s="2" customFormat="1" ht="15">
      <c r="A34"/>
      <c r="C34" s="64" t="s">
        <v>128</v>
      </c>
      <c r="E34" s="2" t="s">
        <v>258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zoomScale="70" zoomScaleSheetLayoutView="70" workbookViewId="0">
      <selection activeCell="I2" sqref="I2:J2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63" customWidth="1"/>
    <col min="11" max="16384" width="9.140625" style="24"/>
  </cols>
  <sheetData>
    <row r="1" spans="1:12" s="22" customFormat="1" ht="15">
      <c r="A1" s="135" t="s">
        <v>296</v>
      </c>
      <c r="B1" s="136"/>
      <c r="C1" s="136"/>
      <c r="D1" s="136"/>
      <c r="E1" s="136"/>
      <c r="F1" s="136"/>
      <c r="G1" s="136"/>
      <c r="H1" s="142"/>
      <c r="I1" s="77" t="s">
        <v>187</v>
      </c>
      <c r="J1" s="149"/>
    </row>
    <row r="2" spans="1:12" s="22" customFormat="1" ht="15">
      <c r="A2" s="105" t="s">
        <v>129</v>
      </c>
      <c r="B2" s="136"/>
      <c r="C2" s="136"/>
      <c r="D2" s="136"/>
      <c r="E2" s="136"/>
      <c r="F2" s="136"/>
      <c r="G2" s="136"/>
      <c r="H2" s="142"/>
      <c r="I2" s="511" t="s">
        <v>889</v>
      </c>
      <c r="J2" s="512"/>
    </row>
    <row r="3" spans="1:12" s="22" customFormat="1" ht="15">
      <c r="A3" s="136"/>
      <c r="B3" s="136"/>
      <c r="C3" s="136"/>
      <c r="D3" s="136"/>
      <c r="E3" s="136"/>
      <c r="F3" s="136"/>
      <c r="G3" s="136"/>
      <c r="H3" s="139"/>
      <c r="I3" s="139"/>
      <c r="J3" s="149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6"/>
      <c r="E4" s="145"/>
      <c r="F4" s="136"/>
      <c r="G4" s="136"/>
      <c r="H4" s="136"/>
      <c r="I4" s="145"/>
      <c r="J4" s="104"/>
      <c r="L4" s="22"/>
    </row>
    <row r="5" spans="1:12" s="2" customFormat="1" ht="15">
      <c r="A5" s="110" t="s">
        <v>850</v>
      </c>
      <c r="B5" s="119"/>
      <c r="C5" s="119"/>
      <c r="D5" s="119"/>
      <c r="E5" s="146"/>
      <c r="F5" s="147"/>
      <c r="G5" s="147"/>
      <c r="H5" s="147"/>
      <c r="I5" s="146"/>
      <c r="J5" s="104"/>
    </row>
    <row r="6" spans="1:12" s="22" customFormat="1" ht="13.5">
      <c r="A6" s="140"/>
      <c r="B6" s="141"/>
      <c r="C6" s="141"/>
      <c r="D6" s="141"/>
      <c r="E6" s="136"/>
      <c r="F6" s="136"/>
      <c r="G6" s="136"/>
      <c r="H6" s="136"/>
      <c r="I6" s="136"/>
      <c r="J6" s="144"/>
    </row>
    <row r="7" spans="1:12" ht="30">
      <c r="A7" s="148" t="s">
        <v>64</v>
      </c>
      <c r="B7" s="132" t="s">
        <v>237</v>
      </c>
      <c r="C7" s="134" t="s">
        <v>233</v>
      </c>
      <c r="D7" s="134" t="s">
        <v>234</v>
      </c>
      <c r="E7" s="134" t="s">
        <v>235</v>
      </c>
      <c r="F7" s="134" t="s">
        <v>236</v>
      </c>
      <c r="G7" s="134" t="s">
        <v>230</v>
      </c>
      <c r="H7" s="134" t="s">
        <v>231</v>
      </c>
      <c r="I7" s="134" t="s">
        <v>232</v>
      </c>
      <c r="J7" s="150"/>
    </row>
    <row r="8" spans="1:12" ht="15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2">
        <v>8</v>
      </c>
      <c r="I8" s="134">
        <v>9</v>
      </c>
      <c r="J8" s="150"/>
    </row>
    <row r="9" spans="1:12" ht="28.5">
      <c r="A9" s="66">
        <v>1</v>
      </c>
      <c r="B9" s="422" t="s">
        <v>845</v>
      </c>
      <c r="C9" s="423" t="s">
        <v>846</v>
      </c>
      <c r="D9" s="424" t="s">
        <v>847</v>
      </c>
      <c r="E9" s="424">
        <v>2012</v>
      </c>
      <c r="F9" s="424" t="s">
        <v>848</v>
      </c>
      <c r="G9" s="424">
        <v>66066.13</v>
      </c>
      <c r="H9" s="425" t="s">
        <v>849</v>
      </c>
      <c r="I9" s="25"/>
      <c r="J9" s="150"/>
    </row>
    <row r="10" spans="1:12" ht="15">
      <c r="A10" s="66">
        <v>2</v>
      </c>
      <c r="B10" s="25"/>
      <c r="C10" s="25"/>
      <c r="D10" s="25"/>
      <c r="E10" s="25"/>
      <c r="F10" s="25"/>
      <c r="G10" s="25"/>
      <c r="H10" s="155"/>
      <c r="I10" s="25"/>
      <c r="J10" s="150"/>
    </row>
    <row r="11" spans="1:12" ht="15">
      <c r="A11" s="66">
        <v>3</v>
      </c>
      <c r="B11" s="25"/>
      <c r="C11" s="25"/>
      <c r="D11" s="25"/>
      <c r="E11" s="25"/>
      <c r="F11" s="25"/>
      <c r="G11" s="25"/>
      <c r="H11" s="155"/>
      <c r="I11" s="25"/>
      <c r="J11" s="150"/>
    </row>
    <row r="12" spans="1:12" ht="15">
      <c r="A12" s="66">
        <v>4</v>
      </c>
      <c r="B12" s="25"/>
      <c r="C12" s="25"/>
      <c r="D12" s="25"/>
      <c r="E12" s="25"/>
      <c r="F12" s="25"/>
      <c r="G12" s="25"/>
      <c r="H12" s="155"/>
      <c r="I12" s="25"/>
      <c r="J12" s="150"/>
    </row>
    <row r="13" spans="1:12" ht="15">
      <c r="A13" s="66">
        <v>5</v>
      </c>
      <c r="B13" s="25"/>
      <c r="C13" s="25"/>
      <c r="D13" s="25"/>
      <c r="E13" s="25"/>
      <c r="F13" s="25"/>
      <c r="G13" s="25"/>
      <c r="H13" s="155"/>
      <c r="I13" s="25"/>
      <c r="J13" s="150"/>
    </row>
    <row r="14" spans="1:12" ht="15">
      <c r="A14" s="66">
        <v>6</v>
      </c>
      <c r="B14" s="25"/>
      <c r="C14" s="25"/>
      <c r="D14" s="25"/>
      <c r="E14" s="25"/>
      <c r="F14" s="25"/>
      <c r="G14" s="25"/>
      <c r="H14" s="155"/>
      <c r="I14" s="25"/>
      <c r="J14" s="150"/>
    </row>
    <row r="15" spans="1:12" s="22" customFormat="1" ht="15">
      <c r="A15" s="66">
        <v>7</v>
      </c>
      <c r="B15" s="25"/>
      <c r="C15" s="25"/>
      <c r="D15" s="25"/>
      <c r="E15" s="25"/>
      <c r="F15" s="25"/>
      <c r="G15" s="25"/>
      <c r="H15" s="155"/>
      <c r="I15" s="25"/>
      <c r="J15" s="144"/>
    </row>
    <row r="16" spans="1:12" s="22" customFormat="1" ht="15">
      <c r="A16" s="66">
        <v>8</v>
      </c>
      <c r="B16" s="25"/>
      <c r="C16" s="25"/>
      <c r="D16" s="25"/>
      <c r="E16" s="25"/>
      <c r="F16" s="25"/>
      <c r="G16" s="25"/>
      <c r="H16" s="155"/>
      <c r="I16" s="25"/>
      <c r="J16" s="144"/>
    </row>
    <row r="17" spans="1:10" s="22" customFormat="1" ht="15">
      <c r="A17" s="66">
        <v>9</v>
      </c>
      <c r="B17" s="25"/>
      <c r="C17" s="25"/>
      <c r="D17" s="25"/>
      <c r="E17" s="25"/>
      <c r="F17" s="25"/>
      <c r="G17" s="25"/>
      <c r="H17" s="155"/>
      <c r="I17" s="25"/>
      <c r="J17" s="144"/>
    </row>
    <row r="18" spans="1:10" s="22" customFormat="1" ht="15">
      <c r="A18" s="66">
        <v>10</v>
      </c>
      <c r="B18" s="25"/>
      <c r="C18" s="25"/>
      <c r="D18" s="25"/>
      <c r="E18" s="25"/>
      <c r="F18" s="25"/>
      <c r="G18" s="25"/>
      <c r="H18" s="155"/>
      <c r="I18" s="25"/>
      <c r="J18" s="144"/>
    </row>
    <row r="19" spans="1:10" s="22" customFormat="1" ht="15">
      <c r="A19" s="66">
        <v>11</v>
      </c>
      <c r="B19" s="25"/>
      <c r="C19" s="25"/>
      <c r="D19" s="25"/>
      <c r="E19" s="25"/>
      <c r="F19" s="25"/>
      <c r="G19" s="25"/>
      <c r="H19" s="155"/>
      <c r="I19" s="25"/>
      <c r="J19" s="144"/>
    </row>
    <row r="20" spans="1:10" s="22" customFormat="1" ht="15">
      <c r="A20" s="66">
        <v>12</v>
      </c>
      <c r="B20" s="25"/>
      <c r="C20" s="25"/>
      <c r="D20" s="25"/>
      <c r="E20" s="25"/>
      <c r="F20" s="25"/>
      <c r="G20" s="25"/>
      <c r="H20" s="155"/>
      <c r="I20" s="25"/>
      <c r="J20" s="144"/>
    </row>
    <row r="21" spans="1:10" s="22" customFormat="1" ht="15">
      <c r="A21" s="66">
        <v>13</v>
      </c>
      <c r="B21" s="25"/>
      <c r="C21" s="25"/>
      <c r="D21" s="25"/>
      <c r="E21" s="25"/>
      <c r="F21" s="25"/>
      <c r="G21" s="25"/>
      <c r="H21" s="155"/>
      <c r="I21" s="25"/>
      <c r="J21" s="144"/>
    </row>
    <row r="22" spans="1:10" s="22" customFormat="1" ht="15">
      <c r="A22" s="66">
        <v>14</v>
      </c>
      <c r="B22" s="25"/>
      <c r="C22" s="25"/>
      <c r="D22" s="25"/>
      <c r="E22" s="25"/>
      <c r="F22" s="25"/>
      <c r="G22" s="25"/>
      <c r="H22" s="155"/>
      <c r="I22" s="25"/>
      <c r="J22" s="144"/>
    </row>
    <row r="23" spans="1:10" s="22" customFormat="1" ht="15">
      <c r="A23" s="66">
        <v>15</v>
      </c>
      <c r="B23" s="25"/>
      <c r="C23" s="25"/>
      <c r="D23" s="25"/>
      <c r="E23" s="25"/>
      <c r="F23" s="25"/>
      <c r="G23" s="25"/>
      <c r="H23" s="155"/>
      <c r="I23" s="25"/>
      <c r="J23" s="144"/>
    </row>
    <row r="24" spans="1:10" s="22" customFormat="1" ht="15">
      <c r="A24" s="66">
        <v>16</v>
      </c>
      <c r="B24" s="25"/>
      <c r="C24" s="25"/>
      <c r="D24" s="25"/>
      <c r="E24" s="25"/>
      <c r="F24" s="25"/>
      <c r="G24" s="25"/>
      <c r="H24" s="155"/>
      <c r="I24" s="25"/>
      <c r="J24" s="144"/>
    </row>
    <row r="25" spans="1:10" s="22" customFormat="1" ht="15">
      <c r="A25" s="66">
        <v>17</v>
      </c>
      <c r="B25" s="25"/>
      <c r="C25" s="25"/>
      <c r="D25" s="25"/>
      <c r="E25" s="25"/>
      <c r="F25" s="25"/>
      <c r="G25" s="25"/>
      <c r="H25" s="155"/>
      <c r="I25" s="25"/>
      <c r="J25" s="144"/>
    </row>
    <row r="26" spans="1:10" s="22" customFormat="1" ht="15">
      <c r="A26" s="66">
        <v>18</v>
      </c>
      <c r="B26" s="25"/>
      <c r="C26" s="25"/>
      <c r="D26" s="25"/>
      <c r="E26" s="25"/>
      <c r="F26" s="25"/>
      <c r="G26" s="25"/>
      <c r="H26" s="155"/>
      <c r="I26" s="25"/>
      <c r="J26" s="144"/>
    </row>
    <row r="27" spans="1:10" s="22" customFormat="1" ht="15">
      <c r="A27" s="66" t="s">
        <v>268</v>
      </c>
      <c r="B27" s="25"/>
      <c r="C27" s="25"/>
      <c r="D27" s="25"/>
      <c r="E27" s="25"/>
      <c r="F27" s="25"/>
      <c r="G27" s="25"/>
      <c r="H27" s="155"/>
      <c r="I27" s="25"/>
      <c r="J27" s="144"/>
    </row>
    <row r="28" spans="1:10" s="22" customFormat="1">
      <c r="J28" s="62"/>
    </row>
    <row r="29" spans="1:10" s="22" customFormat="1"/>
    <row r="30" spans="1:10" s="22" customFormat="1">
      <c r="A30" s="24"/>
    </row>
    <row r="31" spans="1:10" s="2" customFormat="1" ht="15">
      <c r="B31" s="70" t="s">
        <v>96</v>
      </c>
      <c r="E31" s="5"/>
    </row>
    <row r="32" spans="1:10" s="2" customFormat="1" ht="15">
      <c r="C32" s="69"/>
      <c r="E32" s="69"/>
      <c r="F32" s="72"/>
      <c r="G32" s="72"/>
      <c r="H32"/>
      <c r="I32"/>
    </row>
    <row r="33" spans="1:10" s="2" customFormat="1" ht="15">
      <c r="A33"/>
      <c r="C33" s="68" t="s">
        <v>257</v>
      </c>
      <c r="E33" s="12" t="s">
        <v>262</v>
      </c>
      <c r="F33" s="71"/>
      <c r="G33"/>
      <c r="H33"/>
      <c r="I33"/>
    </row>
    <row r="34" spans="1:10" s="2" customFormat="1" ht="15">
      <c r="A34"/>
      <c r="C34" s="64" t="s">
        <v>128</v>
      </c>
      <c r="E34" s="2" t="s">
        <v>258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62"/>
    </row>
    <row r="38" spans="1:10" s="22" customFormat="1">
      <c r="J38" s="62"/>
    </row>
    <row r="39" spans="1:10" s="22" customFormat="1">
      <c r="J39" s="62"/>
    </row>
    <row r="40" spans="1:10" s="22" customFormat="1">
      <c r="J40" s="62"/>
    </row>
    <row r="41" spans="1:10" s="22" customFormat="1">
      <c r="J41" s="62"/>
    </row>
    <row r="42" spans="1:10" s="22" customFormat="1">
      <c r="J42" s="62"/>
    </row>
    <row r="43" spans="1:10" s="22" customFormat="1">
      <c r="J43" s="62"/>
    </row>
    <row r="44" spans="1:10" s="22" customFormat="1">
      <c r="J44" s="62"/>
    </row>
    <row r="45" spans="1:10" s="22" customFormat="1">
      <c r="J45" s="62"/>
    </row>
    <row r="46" spans="1:10" s="22" customFormat="1">
      <c r="J46" s="62"/>
    </row>
    <row r="47" spans="1:10" s="22" customFormat="1">
      <c r="J47" s="62"/>
    </row>
    <row r="48" spans="1:10" s="22" customFormat="1">
      <c r="J48" s="62"/>
    </row>
    <row r="49" spans="10:10" s="22" customFormat="1">
      <c r="J49" s="62"/>
    </row>
    <row r="50" spans="10:10" s="22" customFormat="1">
      <c r="J50" s="62"/>
    </row>
    <row r="51" spans="10:10" s="22" customFormat="1">
      <c r="J51" s="62"/>
    </row>
    <row r="52" spans="10:10" s="22" customFormat="1">
      <c r="J52" s="62"/>
    </row>
    <row r="53" spans="10:10" s="22" customFormat="1">
      <c r="J53" s="62"/>
    </row>
    <row r="54" spans="10:10" s="22" customFormat="1">
      <c r="J54" s="62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2" sqref="G2:H2"/>
    </sheetView>
  </sheetViews>
  <sheetFormatPr defaultRowHeight="12.75"/>
  <cols>
    <col min="1" max="1" width="4.85546875" style="211" customWidth="1"/>
    <col min="2" max="2" width="37.42578125" style="211" customWidth="1"/>
    <col min="3" max="3" width="21.5703125" style="211" customWidth="1"/>
    <col min="4" max="4" width="20" style="211" customWidth="1"/>
    <col min="5" max="5" width="18.7109375" style="211" customWidth="1"/>
    <col min="6" max="6" width="24.140625" style="211" customWidth="1"/>
    <col min="7" max="7" width="27.140625" style="211" customWidth="1"/>
    <col min="8" max="8" width="0.7109375" style="211" customWidth="1"/>
    <col min="9" max="16384" width="9.140625" style="211"/>
  </cols>
  <sheetData>
    <row r="1" spans="1:8" s="195" customFormat="1" ht="15">
      <c r="A1" s="192" t="s">
        <v>316</v>
      </c>
      <c r="B1" s="193"/>
      <c r="C1" s="193"/>
      <c r="D1" s="193"/>
      <c r="E1" s="193"/>
      <c r="F1" s="77"/>
      <c r="G1" s="77" t="s">
        <v>98</v>
      </c>
      <c r="H1" s="196"/>
    </row>
    <row r="2" spans="1:8" s="195" customFormat="1" ht="15">
      <c r="A2" s="196" t="s">
        <v>307</v>
      </c>
      <c r="B2" s="193"/>
      <c r="C2" s="193"/>
      <c r="D2" s="193"/>
      <c r="E2" s="194"/>
      <c r="F2" s="194"/>
      <c r="G2" s="511" t="s">
        <v>889</v>
      </c>
      <c r="H2" s="512"/>
    </row>
    <row r="3" spans="1:8" s="195" customFormat="1">
      <c r="A3" s="196"/>
      <c r="B3" s="193"/>
      <c r="C3" s="193"/>
      <c r="D3" s="193"/>
      <c r="E3" s="194"/>
      <c r="F3" s="194"/>
      <c r="G3" s="194"/>
      <c r="H3" s="196"/>
    </row>
    <row r="4" spans="1:8" s="195" customFormat="1" ht="15">
      <c r="A4" s="114" t="s">
        <v>263</v>
      </c>
      <c r="B4" s="193"/>
      <c r="C4" s="193"/>
      <c r="D4" s="193"/>
      <c r="E4" s="197"/>
      <c r="F4" s="197"/>
      <c r="G4" s="194"/>
      <c r="H4" s="196"/>
    </row>
    <row r="5" spans="1:8" s="195" customFormat="1">
      <c r="A5" s="110" t="s">
        <v>850</v>
      </c>
      <c r="B5" s="198"/>
      <c r="C5" s="198"/>
      <c r="D5" s="198"/>
      <c r="E5" s="198"/>
      <c r="F5" s="198"/>
      <c r="G5" s="199"/>
      <c r="H5" s="196"/>
    </row>
    <row r="6" spans="1:8" s="212" customFormat="1">
      <c r="A6" s="200"/>
      <c r="B6" s="200"/>
      <c r="C6" s="200"/>
      <c r="D6" s="200"/>
      <c r="E6" s="200"/>
      <c r="F6" s="200"/>
      <c r="G6" s="200"/>
      <c r="H6" s="197"/>
    </row>
    <row r="7" spans="1:8" s="195" customFormat="1" ht="51">
      <c r="A7" s="231" t="s">
        <v>64</v>
      </c>
      <c r="B7" s="203" t="s">
        <v>311</v>
      </c>
      <c r="C7" s="203" t="s">
        <v>312</v>
      </c>
      <c r="D7" s="203" t="s">
        <v>313</v>
      </c>
      <c r="E7" s="203" t="s">
        <v>314</v>
      </c>
      <c r="F7" s="203" t="s">
        <v>315</v>
      </c>
      <c r="G7" s="203" t="s">
        <v>308</v>
      </c>
      <c r="H7" s="196"/>
    </row>
    <row r="8" spans="1:8" s="195" customFormat="1">
      <c r="A8" s="201">
        <v>1</v>
      </c>
      <c r="B8" s="202">
        <v>2</v>
      </c>
      <c r="C8" s="202">
        <v>3</v>
      </c>
      <c r="D8" s="202">
        <v>4</v>
      </c>
      <c r="E8" s="203">
        <v>5</v>
      </c>
      <c r="F8" s="203">
        <v>6</v>
      </c>
      <c r="G8" s="203">
        <v>7</v>
      </c>
      <c r="H8" s="196"/>
    </row>
    <row r="9" spans="1:8" s="195" customFormat="1">
      <c r="A9" s="213">
        <v>1</v>
      </c>
      <c r="B9" s="204"/>
      <c r="C9" s="204"/>
      <c r="D9" s="205"/>
      <c r="E9" s="204"/>
      <c r="F9" s="204"/>
      <c r="G9" s="204"/>
      <c r="H9" s="196"/>
    </row>
    <row r="10" spans="1:8" s="195" customFormat="1">
      <c r="A10" s="213">
        <v>2</v>
      </c>
      <c r="B10" s="204"/>
      <c r="C10" s="204"/>
      <c r="D10" s="205"/>
      <c r="E10" s="204"/>
      <c r="F10" s="204"/>
      <c r="G10" s="204"/>
      <c r="H10" s="196"/>
    </row>
    <row r="11" spans="1:8" s="195" customFormat="1">
      <c r="A11" s="213">
        <v>3</v>
      </c>
      <c r="B11" s="204"/>
      <c r="C11" s="204"/>
      <c r="D11" s="205"/>
      <c r="E11" s="204"/>
      <c r="F11" s="204"/>
      <c r="G11" s="204"/>
      <c r="H11" s="196"/>
    </row>
    <row r="12" spans="1:8" s="195" customFormat="1">
      <c r="A12" s="213">
        <v>4</v>
      </c>
      <c r="B12" s="204"/>
      <c r="C12" s="204"/>
      <c r="D12" s="205"/>
      <c r="E12" s="204"/>
      <c r="F12" s="204"/>
      <c r="G12" s="204"/>
      <c r="H12" s="196"/>
    </row>
    <row r="13" spans="1:8" s="195" customFormat="1">
      <c r="A13" s="213">
        <v>5</v>
      </c>
      <c r="B13" s="204"/>
      <c r="C13" s="204"/>
      <c r="D13" s="205"/>
      <c r="E13" s="204"/>
      <c r="F13" s="204"/>
      <c r="G13" s="204"/>
      <c r="H13" s="196"/>
    </row>
    <row r="14" spans="1:8" s="195" customFormat="1">
      <c r="A14" s="213">
        <v>6</v>
      </c>
      <c r="B14" s="204"/>
      <c r="C14" s="204"/>
      <c r="D14" s="205"/>
      <c r="E14" s="204"/>
      <c r="F14" s="204"/>
      <c r="G14" s="204"/>
      <c r="H14" s="196"/>
    </row>
    <row r="15" spans="1:8" s="195" customFormat="1">
      <c r="A15" s="213">
        <v>7</v>
      </c>
      <c r="B15" s="204"/>
      <c r="C15" s="204"/>
      <c r="D15" s="205"/>
      <c r="E15" s="204"/>
      <c r="F15" s="204"/>
      <c r="G15" s="204"/>
      <c r="H15" s="196"/>
    </row>
    <row r="16" spans="1:8" s="195" customFormat="1">
      <c r="A16" s="213">
        <v>8</v>
      </c>
      <c r="B16" s="204"/>
      <c r="C16" s="204"/>
      <c r="D16" s="205"/>
      <c r="E16" s="204"/>
      <c r="F16" s="204"/>
      <c r="G16" s="204"/>
      <c r="H16" s="196"/>
    </row>
    <row r="17" spans="1:11" s="195" customFormat="1">
      <c r="A17" s="213">
        <v>9</v>
      </c>
      <c r="B17" s="204"/>
      <c r="C17" s="204"/>
      <c r="D17" s="205"/>
      <c r="E17" s="204"/>
      <c r="F17" s="204"/>
      <c r="G17" s="204"/>
      <c r="H17" s="196"/>
    </row>
    <row r="18" spans="1:11" s="195" customFormat="1">
      <c r="A18" s="213">
        <v>10</v>
      </c>
      <c r="B18" s="204"/>
      <c r="C18" s="204"/>
      <c r="D18" s="205"/>
      <c r="E18" s="204"/>
      <c r="F18" s="204"/>
      <c r="G18" s="204"/>
      <c r="H18" s="196"/>
    </row>
    <row r="19" spans="1:11" s="195" customFormat="1">
      <c r="A19" s="213" t="s">
        <v>266</v>
      </c>
      <c r="B19" s="204"/>
      <c r="C19" s="204"/>
      <c r="D19" s="205"/>
      <c r="E19" s="204"/>
      <c r="F19" s="204"/>
      <c r="G19" s="204"/>
      <c r="H19" s="196"/>
    </row>
    <row r="22" spans="1:11" s="195" customFormat="1"/>
    <row r="23" spans="1:11" s="195" customFormat="1"/>
    <row r="24" spans="1:11" s="21" customFormat="1" ht="15">
      <c r="B24" s="206" t="s">
        <v>96</v>
      </c>
      <c r="C24" s="206"/>
    </row>
    <row r="25" spans="1:11" s="21" customFormat="1" ht="15">
      <c r="B25" s="206"/>
      <c r="C25" s="206"/>
    </row>
    <row r="26" spans="1:11" s="21" customFormat="1" ht="15">
      <c r="C26" s="208"/>
      <c r="F26" s="208"/>
      <c r="G26" s="208"/>
      <c r="H26" s="207"/>
    </row>
    <row r="27" spans="1:11" s="21" customFormat="1" ht="15">
      <c r="C27" s="209" t="s">
        <v>257</v>
      </c>
      <c r="F27" s="206" t="s">
        <v>309</v>
      </c>
      <c r="J27" s="207"/>
      <c r="K27" s="207"/>
    </row>
    <row r="28" spans="1:11" s="21" customFormat="1" ht="15">
      <c r="C28" s="209" t="s">
        <v>128</v>
      </c>
      <c r="F28" s="210" t="s">
        <v>258</v>
      </c>
      <c r="J28" s="207"/>
      <c r="K28" s="207"/>
    </row>
    <row r="29" spans="1:11" s="195" customFormat="1" ht="15">
      <c r="C29" s="209"/>
      <c r="J29" s="212"/>
      <c r="K29" s="212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92"/>
  <sheetViews>
    <sheetView view="pageBreakPreview" zoomScale="70" zoomScaleNormal="80" zoomScaleSheetLayoutView="70" workbookViewId="0">
      <selection activeCell="I81" sqref="I81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35" t="s">
        <v>425</v>
      </c>
      <c r="B1" s="136"/>
      <c r="C1" s="136"/>
      <c r="D1" s="136"/>
      <c r="E1" s="136"/>
      <c r="F1" s="136"/>
      <c r="G1" s="136"/>
      <c r="H1" s="136"/>
      <c r="I1" s="136"/>
      <c r="J1" s="136"/>
      <c r="K1" s="77" t="s">
        <v>98</v>
      </c>
    </row>
    <row r="2" spans="1:12" ht="15">
      <c r="A2" s="105" t="s">
        <v>129</v>
      </c>
      <c r="B2" s="136"/>
      <c r="C2" s="136"/>
      <c r="D2" s="136"/>
      <c r="E2" s="136"/>
      <c r="F2" s="136"/>
      <c r="G2" s="136"/>
      <c r="H2" s="136"/>
      <c r="I2" s="136"/>
      <c r="J2" s="136"/>
      <c r="K2" s="531" t="s">
        <v>889</v>
      </c>
      <c r="L2" s="532"/>
    </row>
    <row r="3" spans="1:12" ht="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9"/>
    </row>
    <row r="4" spans="1:12" ht="15">
      <c r="A4" s="75" t="str">
        <f>'ფორმა N2'!A4</f>
        <v>ანგარიშვალდებული პირის დასახელება:</v>
      </c>
      <c r="B4" s="75"/>
      <c r="C4" s="75"/>
      <c r="D4" s="76"/>
      <c r="E4" s="145"/>
      <c r="F4" s="136"/>
      <c r="G4" s="136"/>
      <c r="H4" s="136"/>
      <c r="I4" s="136"/>
      <c r="J4" s="136"/>
      <c r="K4" s="145"/>
    </row>
    <row r="5" spans="1:12" s="184" customFormat="1" ht="15">
      <c r="A5" s="110" t="s">
        <v>850</v>
      </c>
      <c r="B5" s="79"/>
      <c r="C5" s="79"/>
      <c r="D5" s="79"/>
      <c r="E5" s="222"/>
      <c r="F5" s="223"/>
      <c r="G5" s="223"/>
      <c r="H5" s="223"/>
      <c r="I5" s="223"/>
      <c r="J5" s="223"/>
      <c r="K5" s="222"/>
    </row>
    <row r="6" spans="1:12" ht="13.5">
      <c r="A6" s="140"/>
      <c r="B6" s="141"/>
      <c r="C6" s="141"/>
      <c r="D6" s="141"/>
      <c r="E6" s="136"/>
      <c r="F6" s="136"/>
      <c r="G6" s="136"/>
      <c r="H6" s="136"/>
      <c r="I6" s="136"/>
      <c r="J6" s="136"/>
      <c r="K6" s="136"/>
    </row>
    <row r="7" spans="1:12" ht="60">
      <c r="A7" s="148" t="s">
        <v>64</v>
      </c>
      <c r="B7" s="134" t="s">
        <v>364</v>
      </c>
      <c r="C7" s="134" t="s">
        <v>365</v>
      </c>
      <c r="D7" s="134" t="s">
        <v>367</v>
      </c>
      <c r="E7" s="134" t="s">
        <v>366</v>
      </c>
      <c r="F7" s="134" t="s">
        <v>375</v>
      </c>
      <c r="G7" s="134" t="s">
        <v>376</v>
      </c>
      <c r="H7" s="134" t="s">
        <v>370</v>
      </c>
      <c r="I7" s="134" t="s">
        <v>371</v>
      </c>
      <c r="J7" s="134" t="s">
        <v>383</v>
      </c>
      <c r="K7" s="134" t="s">
        <v>372</v>
      </c>
    </row>
    <row r="8" spans="1:12" ht="15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2">
        <v>8</v>
      </c>
      <c r="I8" s="134">
        <v>9</v>
      </c>
      <c r="J8" s="132">
        <v>10</v>
      </c>
      <c r="K8" s="134">
        <v>11</v>
      </c>
    </row>
    <row r="9" spans="1:12" ht="30">
      <c r="A9" s="66">
        <v>1</v>
      </c>
      <c r="B9" s="493" t="s">
        <v>478</v>
      </c>
      <c r="C9" s="494" t="s">
        <v>677</v>
      </c>
      <c r="D9" s="494" t="s">
        <v>891</v>
      </c>
      <c r="E9" s="494">
        <v>156.80000000000001</v>
      </c>
      <c r="F9" s="494">
        <v>800</v>
      </c>
      <c r="G9" s="494"/>
      <c r="H9" s="493"/>
      <c r="I9" s="493"/>
      <c r="J9" s="494" t="s">
        <v>479</v>
      </c>
      <c r="K9" s="493" t="s">
        <v>679</v>
      </c>
    </row>
    <row r="10" spans="1:12" ht="30">
      <c r="A10" s="66">
        <v>2</v>
      </c>
      <c r="B10" s="493" t="s">
        <v>480</v>
      </c>
      <c r="C10" s="494" t="s">
        <v>677</v>
      </c>
      <c r="D10" s="494" t="s">
        <v>678</v>
      </c>
      <c r="E10" s="492">
        <v>88.89</v>
      </c>
      <c r="F10" s="492">
        <v>1220.7</v>
      </c>
      <c r="G10" s="492"/>
      <c r="H10" s="382"/>
      <c r="I10" s="493"/>
      <c r="J10" s="383" t="s">
        <v>481</v>
      </c>
      <c r="K10" s="493" t="s">
        <v>482</v>
      </c>
    </row>
    <row r="11" spans="1:12" ht="30">
      <c r="A11" s="66">
        <v>3</v>
      </c>
      <c r="B11" s="493" t="s">
        <v>483</v>
      </c>
      <c r="C11" s="494" t="s">
        <v>677</v>
      </c>
      <c r="D11" s="494" t="s">
        <v>678</v>
      </c>
      <c r="E11" s="492">
        <v>70</v>
      </c>
      <c r="F11" s="492">
        <v>1200</v>
      </c>
      <c r="G11" s="492"/>
      <c r="H11" s="382"/>
      <c r="I11" s="493"/>
      <c r="J11" s="383" t="s">
        <v>484</v>
      </c>
      <c r="K11" s="493" t="s">
        <v>485</v>
      </c>
    </row>
    <row r="12" spans="1:12" ht="45">
      <c r="A12" s="66">
        <v>4</v>
      </c>
      <c r="B12" s="493" t="s">
        <v>486</v>
      </c>
      <c r="C12" s="494" t="s">
        <v>677</v>
      </c>
      <c r="D12" s="494" t="s">
        <v>678</v>
      </c>
      <c r="E12" s="494">
        <v>106</v>
      </c>
      <c r="F12" s="494">
        <v>800</v>
      </c>
      <c r="G12" s="494"/>
      <c r="H12" s="493"/>
      <c r="I12" s="493"/>
      <c r="J12" s="384" t="s">
        <v>487</v>
      </c>
      <c r="K12" s="493" t="s">
        <v>488</v>
      </c>
    </row>
    <row r="13" spans="1:12" ht="30">
      <c r="A13" s="66">
        <v>5</v>
      </c>
      <c r="B13" s="493" t="s">
        <v>489</v>
      </c>
      <c r="C13" s="494" t="s">
        <v>677</v>
      </c>
      <c r="D13" s="494" t="s">
        <v>678</v>
      </c>
      <c r="E13" s="492">
        <v>135.69999999999999</v>
      </c>
      <c r="F13" s="492">
        <v>625</v>
      </c>
      <c r="G13" s="492"/>
      <c r="H13" s="382"/>
      <c r="I13" s="493"/>
      <c r="J13" s="494">
        <v>26001002376</v>
      </c>
      <c r="K13" s="493" t="s">
        <v>490</v>
      </c>
    </row>
    <row r="14" spans="1:12" ht="30">
      <c r="A14" s="66">
        <v>6</v>
      </c>
      <c r="B14" s="493" t="s">
        <v>491</v>
      </c>
      <c r="C14" s="494" t="s">
        <v>677</v>
      </c>
      <c r="D14" s="494" t="s">
        <v>678</v>
      </c>
      <c r="E14" s="492">
        <v>70</v>
      </c>
      <c r="F14" s="492">
        <v>500</v>
      </c>
      <c r="G14" s="492"/>
      <c r="H14" s="382"/>
      <c r="I14" s="493"/>
      <c r="J14" s="492">
        <v>225063123</v>
      </c>
      <c r="K14" s="493" t="s">
        <v>492</v>
      </c>
    </row>
    <row r="15" spans="1:12" ht="30">
      <c r="A15" s="66">
        <v>7</v>
      </c>
      <c r="B15" s="493" t="s">
        <v>493</v>
      </c>
      <c r="C15" s="494" t="s">
        <v>677</v>
      </c>
      <c r="D15" s="494" t="s">
        <v>678</v>
      </c>
      <c r="E15" s="494">
        <v>219</v>
      </c>
      <c r="F15" s="494">
        <v>800</v>
      </c>
      <c r="G15" s="494"/>
      <c r="H15" s="493"/>
      <c r="I15" s="493"/>
      <c r="J15" s="384" t="s">
        <v>494</v>
      </c>
      <c r="K15" s="493" t="s">
        <v>495</v>
      </c>
    </row>
    <row r="16" spans="1:12" ht="30">
      <c r="A16" s="66">
        <v>8</v>
      </c>
      <c r="B16" s="493" t="s">
        <v>496</v>
      </c>
      <c r="C16" s="494" t="s">
        <v>677</v>
      </c>
      <c r="D16" s="494" t="s">
        <v>678</v>
      </c>
      <c r="E16" s="492">
        <v>100.2</v>
      </c>
      <c r="F16" s="492">
        <v>625</v>
      </c>
      <c r="G16" s="492"/>
      <c r="H16" s="382"/>
      <c r="I16" s="493"/>
      <c r="J16" s="383" t="s">
        <v>497</v>
      </c>
      <c r="K16" s="493" t="s">
        <v>498</v>
      </c>
    </row>
    <row r="17" spans="1:11" ht="60" customHeight="1">
      <c r="A17" s="527">
        <v>9</v>
      </c>
      <c r="B17" s="530" t="s">
        <v>499</v>
      </c>
      <c r="C17" s="494" t="s">
        <v>677</v>
      </c>
      <c r="D17" s="494" t="s">
        <v>678</v>
      </c>
      <c r="E17" s="534">
        <v>87.1</v>
      </c>
      <c r="F17" s="492">
        <v>400</v>
      </c>
      <c r="G17" s="492"/>
      <c r="H17" s="382"/>
      <c r="I17" s="493"/>
      <c r="J17" s="383" t="s">
        <v>500</v>
      </c>
      <c r="K17" s="493" t="s">
        <v>501</v>
      </c>
    </row>
    <row r="18" spans="1:11" ht="30">
      <c r="A18" s="528"/>
      <c r="B18" s="530"/>
      <c r="C18" s="494" t="s">
        <v>677</v>
      </c>
      <c r="D18" s="494" t="s">
        <v>678</v>
      </c>
      <c r="E18" s="534"/>
      <c r="F18" s="492">
        <v>400</v>
      </c>
      <c r="G18" s="492"/>
      <c r="H18" s="382"/>
      <c r="I18" s="493"/>
      <c r="J18" s="383" t="s">
        <v>502</v>
      </c>
      <c r="K18" s="493" t="s">
        <v>503</v>
      </c>
    </row>
    <row r="19" spans="1:11" ht="45">
      <c r="A19" s="66">
        <v>10</v>
      </c>
      <c r="B19" s="493" t="s">
        <v>504</v>
      </c>
      <c r="C19" s="494" t="s">
        <v>677</v>
      </c>
      <c r="D19" s="494" t="s">
        <v>678</v>
      </c>
      <c r="E19" s="492">
        <v>110</v>
      </c>
      <c r="F19" s="492">
        <v>800</v>
      </c>
      <c r="G19" s="492"/>
      <c r="H19" s="382"/>
      <c r="I19" s="493"/>
      <c r="J19" s="492">
        <v>47001000294</v>
      </c>
      <c r="K19" s="493" t="s">
        <v>505</v>
      </c>
    </row>
    <row r="20" spans="1:11" ht="30" customHeight="1">
      <c r="A20" s="527">
        <v>11</v>
      </c>
      <c r="B20" s="530" t="s">
        <v>506</v>
      </c>
      <c r="C20" s="494" t="s">
        <v>677</v>
      </c>
      <c r="D20" s="494" t="s">
        <v>678</v>
      </c>
      <c r="E20" s="534">
        <v>140.9</v>
      </c>
      <c r="F20" s="492">
        <v>250</v>
      </c>
      <c r="G20" s="492"/>
      <c r="H20" s="382"/>
      <c r="I20" s="493"/>
      <c r="J20" s="492">
        <v>62007000585</v>
      </c>
      <c r="K20" s="493" t="s">
        <v>507</v>
      </c>
    </row>
    <row r="21" spans="1:11" ht="30">
      <c r="A21" s="528"/>
      <c r="B21" s="530"/>
      <c r="C21" s="494" t="s">
        <v>677</v>
      </c>
      <c r="D21" s="494" t="s">
        <v>678</v>
      </c>
      <c r="E21" s="534"/>
      <c r="F21" s="492">
        <v>250</v>
      </c>
      <c r="G21" s="492"/>
      <c r="H21" s="382"/>
      <c r="I21" s="493"/>
      <c r="J21" s="383" t="s">
        <v>508</v>
      </c>
      <c r="K21" s="493" t="s">
        <v>509</v>
      </c>
    </row>
    <row r="22" spans="1:11" ht="30">
      <c r="A22" s="66">
        <v>12</v>
      </c>
      <c r="B22" s="493" t="s">
        <v>510</v>
      </c>
      <c r="C22" s="494" t="s">
        <v>677</v>
      </c>
      <c r="D22" s="494" t="s">
        <v>678</v>
      </c>
      <c r="E22" s="492">
        <v>100</v>
      </c>
      <c r="F22" s="492">
        <v>625</v>
      </c>
      <c r="G22" s="492"/>
      <c r="H22" s="382"/>
      <c r="I22" s="493"/>
      <c r="J22" s="492">
        <v>230030613</v>
      </c>
      <c r="K22" s="493" t="s">
        <v>511</v>
      </c>
    </row>
    <row r="23" spans="1:11" ht="30">
      <c r="A23" s="66">
        <v>13</v>
      </c>
      <c r="B23" s="493" t="s">
        <v>512</v>
      </c>
      <c r="C23" s="494" t="s">
        <v>677</v>
      </c>
      <c r="D23" s="494" t="s">
        <v>678</v>
      </c>
      <c r="E23" s="494">
        <v>126.77</v>
      </c>
      <c r="F23" s="494">
        <v>3662.1</v>
      </c>
      <c r="G23" s="384" t="s">
        <v>513</v>
      </c>
      <c r="H23" s="493" t="s">
        <v>681</v>
      </c>
      <c r="I23" s="493" t="s">
        <v>680</v>
      </c>
      <c r="J23" s="384"/>
      <c r="K23" s="493"/>
    </row>
    <row r="24" spans="1:11" ht="30">
      <c r="A24" s="66">
        <v>14</v>
      </c>
      <c r="B24" s="493" t="s">
        <v>514</v>
      </c>
      <c r="C24" s="494" t="s">
        <v>677</v>
      </c>
      <c r="D24" s="494" t="s">
        <v>678</v>
      </c>
      <c r="E24" s="492">
        <v>46</v>
      </c>
      <c r="F24" s="492">
        <v>375</v>
      </c>
      <c r="G24" s="492"/>
      <c r="H24" s="382"/>
      <c r="I24" s="493"/>
      <c r="J24" s="383" t="s">
        <v>515</v>
      </c>
      <c r="K24" s="493" t="s">
        <v>516</v>
      </c>
    </row>
    <row r="25" spans="1:11" ht="30">
      <c r="A25" s="66">
        <v>15</v>
      </c>
      <c r="B25" s="493" t="s">
        <v>517</v>
      </c>
      <c r="C25" s="494" t="s">
        <v>677</v>
      </c>
      <c r="D25" s="494" t="s">
        <v>678</v>
      </c>
      <c r="E25" s="492">
        <v>63</v>
      </c>
      <c r="F25" s="492">
        <v>1953.12</v>
      </c>
      <c r="G25" s="492">
        <v>62001003330</v>
      </c>
      <c r="H25" s="382" t="s">
        <v>683</v>
      </c>
      <c r="I25" s="493" t="s">
        <v>682</v>
      </c>
      <c r="J25" s="492"/>
      <c r="K25" s="493"/>
    </row>
    <row r="26" spans="1:11" ht="30">
      <c r="A26" s="66">
        <v>16</v>
      </c>
      <c r="B26" s="493" t="s">
        <v>518</v>
      </c>
      <c r="C26" s="494" t="s">
        <v>677</v>
      </c>
      <c r="D26" s="494" t="s">
        <v>678</v>
      </c>
      <c r="E26" s="492">
        <v>90</v>
      </c>
      <c r="F26" s="492">
        <v>500</v>
      </c>
      <c r="G26" s="492"/>
      <c r="H26" s="382"/>
      <c r="I26" s="493"/>
      <c r="J26" s="494">
        <v>53001007238</v>
      </c>
      <c r="K26" s="493" t="s">
        <v>519</v>
      </c>
    </row>
    <row r="27" spans="1:11" ht="30">
      <c r="A27" s="66">
        <v>17</v>
      </c>
      <c r="B27" s="493" t="s">
        <v>892</v>
      </c>
      <c r="C27" s="494" t="s">
        <v>677</v>
      </c>
      <c r="D27" s="494" t="s">
        <v>678</v>
      </c>
      <c r="E27" s="492">
        <v>200.5</v>
      </c>
      <c r="F27" s="492">
        <v>550</v>
      </c>
      <c r="G27" s="492"/>
      <c r="H27" s="382"/>
      <c r="I27" s="493"/>
      <c r="J27" s="383" t="s">
        <v>520</v>
      </c>
      <c r="K27" s="493" t="s">
        <v>521</v>
      </c>
    </row>
    <row r="28" spans="1:11" ht="30">
      <c r="A28" s="66">
        <v>18</v>
      </c>
      <c r="B28" s="493" t="s">
        <v>522</v>
      </c>
      <c r="C28" s="494" t="s">
        <v>677</v>
      </c>
      <c r="D28" s="494" t="s">
        <v>678</v>
      </c>
      <c r="E28" s="492">
        <v>161</v>
      </c>
      <c r="F28" s="492">
        <v>625</v>
      </c>
      <c r="G28" s="492"/>
      <c r="H28" s="382"/>
      <c r="I28" s="493"/>
      <c r="J28" s="494">
        <v>61008000273</v>
      </c>
      <c r="K28" s="493" t="s">
        <v>684</v>
      </c>
    </row>
    <row r="29" spans="1:11" ht="30">
      <c r="A29" s="66">
        <v>19</v>
      </c>
      <c r="B29" s="493" t="s">
        <v>523</v>
      </c>
      <c r="C29" s="494" t="s">
        <v>677</v>
      </c>
      <c r="D29" s="494" t="s">
        <v>678</v>
      </c>
      <c r="E29" s="492">
        <v>72</v>
      </c>
      <c r="F29" s="492">
        <v>625</v>
      </c>
      <c r="G29" s="492"/>
      <c r="H29" s="382"/>
      <c r="I29" s="493"/>
      <c r="J29" s="383" t="s">
        <v>524</v>
      </c>
      <c r="K29" s="493" t="s">
        <v>525</v>
      </c>
    </row>
    <row r="30" spans="1:11" ht="30">
      <c r="A30" s="66">
        <v>20</v>
      </c>
      <c r="B30" s="493" t="s">
        <v>526</v>
      </c>
      <c r="C30" s="494" t="s">
        <v>677</v>
      </c>
      <c r="D30" s="494" t="s">
        <v>678</v>
      </c>
      <c r="E30" s="492">
        <v>109.86</v>
      </c>
      <c r="F30" s="492">
        <v>2441.4</v>
      </c>
      <c r="G30" s="385" t="s">
        <v>527</v>
      </c>
      <c r="H30" s="382" t="s">
        <v>686</v>
      </c>
      <c r="I30" s="493" t="s">
        <v>685</v>
      </c>
      <c r="J30" s="385"/>
      <c r="K30" s="493"/>
    </row>
    <row r="31" spans="1:11" ht="30">
      <c r="A31" s="66">
        <v>21</v>
      </c>
      <c r="B31" s="493" t="s">
        <v>528</v>
      </c>
      <c r="C31" s="494" t="s">
        <v>677</v>
      </c>
      <c r="D31" s="494" t="s">
        <v>678</v>
      </c>
      <c r="E31" s="492">
        <v>150</v>
      </c>
      <c r="F31" s="492">
        <v>300</v>
      </c>
      <c r="G31" s="492"/>
      <c r="H31" s="382"/>
      <c r="I31" s="493"/>
      <c r="J31" s="385" t="s">
        <v>893</v>
      </c>
      <c r="K31" s="493" t="s">
        <v>894</v>
      </c>
    </row>
    <row r="32" spans="1:11" ht="30">
      <c r="A32" s="66">
        <v>22</v>
      </c>
      <c r="B32" s="493" t="s">
        <v>529</v>
      </c>
      <c r="C32" s="494" t="s">
        <v>677</v>
      </c>
      <c r="D32" s="494" t="s">
        <v>678</v>
      </c>
      <c r="E32" s="494">
        <v>45</v>
      </c>
      <c r="F32" s="494">
        <v>625</v>
      </c>
      <c r="G32" s="494"/>
      <c r="H32" s="493"/>
      <c r="I32" s="493"/>
      <c r="J32" s="494" t="s">
        <v>530</v>
      </c>
      <c r="K32" s="493" t="s">
        <v>531</v>
      </c>
    </row>
    <row r="33" spans="1:11" ht="30">
      <c r="A33" s="66">
        <v>23</v>
      </c>
      <c r="B33" s="493" t="s">
        <v>532</v>
      </c>
      <c r="C33" s="494" t="s">
        <v>677</v>
      </c>
      <c r="D33" s="494" t="s">
        <v>678</v>
      </c>
      <c r="E33" s="492">
        <v>188.9</v>
      </c>
      <c r="F33" s="492">
        <v>1000</v>
      </c>
      <c r="G33" s="492"/>
      <c r="H33" s="382"/>
      <c r="I33" s="493"/>
      <c r="J33" s="385" t="s">
        <v>533</v>
      </c>
      <c r="K33" s="493" t="s">
        <v>534</v>
      </c>
    </row>
    <row r="34" spans="1:11" ht="30">
      <c r="A34" s="66">
        <v>24</v>
      </c>
      <c r="B34" s="493" t="s">
        <v>535</v>
      </c>
      <c r="C34" s="494" t="s">
        <v>677</v>
      </c>
      <c r="D34" s="494" t="s">
        <v>678</v>
      </c>
      <c r="E34" s="492">
        <v>60</v>
      </c>
      <c r="F34" s="492">
        <v>625</v>
      </c>
      <c r="G34" s="492"/>
      <c r="H34" s="382"/>
      <c r="I34" s="493"/>
      <c r="J34" s="385" t="s">
        <v>536</v>
      </c>
      <c r="K34" s="493" t="s">
        <v>537</v>
      </c>
    </row>
    <row r="35" spans="1:11" ht="30">
      <c r="A35" s="66">
        <v>25</v>
      </c>
      <c r="B35" s="493" t="s">
        <v>538</v>
      </c>
      <c r="C35" s="494" t="s">
        <v>677</v>
      </c>
      <c r="D35" s="494" t="s">
        <v>678</v>
      </c>
      <c r="E35" s="492">
        <v>190</v>
      </c>
      <c r="F35" s="492">
        <v>6957.99</v>
      </c>
      <c r="G35" s="492"/>
      <c r="H35" s="382"/>
      <c r="I35" s="493"/>
      <c r="J35" s="385" t="s">
        <v>539</v>
      </c>
      <c r="K35" s="493" t="s">
        <v>540</v>
      </c>
    </row>
    <row r="36" spans="1:11" ht="30">
      <c r="A36" s="66">
        <v>26</v>
      </c>
      <c r="B36" s="493" t="s">
        <v>541</v>
      </c>
      <c r="C36" s="494" t="s">
        <v>677</v>
      </c>
      <c r="D36" s="494" t="s">
        <v>678</v>
      </c>
      <c r="E36" s="492">
        <v>50</v>
      </c>
      <c r="F36" s="492">
        <v>300</v>
      </c>
      <c r="G36" s="492"/>
      <c r="H36" s="382"/>
      <c r="I36" s="493"/>
      <c r="J36" s="385" t="s">
        <v>542</v>
      </c>
      <c r="K36" s="493" t="s">
        <v>543</v>
      </c>
    </row>
    <row r="37" spans="1:11" ht="30">
      <c r="A37" s="66">
        <v>27</v>
      </c>
      <c r="B37" s="493" t="s">
        <v>544</v>
      </c>
      <c r="C37" s="494" t="s">
        <v>677</v>
      </c>
      <c r="D37" s="494" t="s">
        <v>678</v>
      </c>
      <c r="E37" s="494">
        <v>93.1</v>
      </c>
      <c r="F37" s="494">
        <v>500</v>
      </c>
      <c r="G37" s="494">
        <v>36001032311</v>
      </c>
      <c r="H37" s="382" t="s">
        <v>545</v>
      </c>
      <c r="I37" s="493" t="s">
        <v>546</v>
      </c>
      <c r="J37" s="495"/>
      <c r="K37" s="496"/>
    </row>
    <row r="38" spans="1:11" ht="30">
      <c r="A38" s="66">
        <v>28</v>
      </c>
      <c r="B38" s="530" t="s">
        <v>547</v>
      </c>
      <c r="C38" s="494" t="s">
        <v>677</v>
      </c>
      <c r="D38" s="494" t="s">
        <v>678</v>
      </c>
      <c r="E38" s="533">
        <v>130</v>
      </c>
      <c r="F38" s="494">
        <v>4394.5200000000004</v>
      </c>
      <c r="G38" s="384" t="s">
        <v>548</v>
      </c>
      <c r="H38" s="382" t="s">
        <v>549</v>
      </c>
      <c r="I38" s="493" t="s">
        <v>550</v>
      </c>
      <c r="J38" s="495"/>
      <c r="K38" s="496"/>
    </row>
    <row r="39" spans="1:11" ht="30" customHeight="1">
      <c r="A39" s="527">
        <v>29</v>
      </c>
      <c r="B39" s="530"/>
      <c r="C39" s="494" t="s">
        <v>677</v>
      </c>
      <c r="D39" s="494" t="s">
        <v>678</v>
      </c>
      <c r="E39" s="533"/>
      <c r="F39" s="494">
        <v>976.56</v>
      </c>
      <c r="G39" s="384" t="s">
        <v>551</v>
      </c>
      <c r="H39" s="382" t="s">
        <v>552</v>
      </c>
      <c r="I39" s="493" t="s">
        <v>550</v>
      </c>
      <c r="J39" s="495"/>
      <c r="K39" s="496"/>
    </row>
    <row r="40" spans="1:11" ht="45">
      <c r="A40" s="528"/>
      <c r="B40" s="493" t="s">
        <v>553</v>
      </c>
      <c r="C40" s="494" t="s">
        <v>677</v>
      </c>
      <c r="D40" s="494" t="s">
        <v>678</v>
      </c>
      <c r="E40" s="492">
        <v>82.9</v>
      </c>
      <c r="F40" s="494">
        <v>375</v>
      </c>
      <c r="G40" s="383" t="s">
        <v>554</v>
      </c>
      <c r="H40" s="382" t="s">
        <v>555</v>
      </c>
      <c r="I40" s="493" t="s">
        <v>556</v>
      </c>
      <c r="J40" s="495"/>
      <c r="K40" s="496"/>
    </row>
    <row r="41" spans="1:11" ht="30">
      <c r="A41" s="66">
        <v>30</v>
      </c>
      <c r="B41" s="493" t="s">
        <v>557</v>
      </c>
      <c r="C41" s="494" t="s">
        <v>677</v>
      </c>
      <c r="D41" s="494" t="s">
        <v>678</v>
      </c>
      <c r="E41" s="492">
        <v>65</v>
      </c>
      <c r="F41" s="494">
        <v>625</v>
      </c>
      <c r="G41" s="383" t="s">
        <v>558</v>
      </c>
      <c r="H41" s="382" t="s">
        <v>545</v>
      </c>
      <c r="I41" s="493" t="s">
        <v>559</v>
      </c>
      <c r="J41" s="495"/>
      <c r="K41" s="496"/>
    </row>
    <row r="42" spans="1:11" ht="30">
      <c r="A42" s="66">
        <v>31</v>
      </c>
      <c r="B42" s="493" t="s">
        <v>560</v>
      </c>
      <c r="C42" s="494" t="s">
        <v>677</v>
      </c>
      <c r="D42" s="494" t="s">
        <v>678</v>
      </c>
      <c r="E42" s="492">
        <v>81.55</v>
      </c>
      <c r="F42" s="494">
        <v>500</v>
      </c>
      <c r="G42" s="492">
        <v>24001004130</v>
      </c>
      <c r="H42" s="382" t="s">
        <v>561</v>
      </c>
      <c r="I42" s="493" t="s">
        <v>562</v>
      </c>
      <c r="J42" s="495"/>
      <c r="K42" s="496"/>
    </row>
    <row r="43" spans="1:11" ht="30">
      <c r="A43" s="66">
        <v>32</v>
      </c>
      <c r="B43" s="493" t="s">
        <v>563</v>
      </c>
      <c r="C43" s="494" t="s">
        <v>677</v>
      </c>
      <c r="D43" s="494" t="s">
        <v>678</v>
      </c>
      <c r="E43" s="492">
        <v>75.48</v>
      </c>
      <c r="F43" s="494">
        <v>500</v>
      </c>
      <c r="G43" s="383" t="s">
        <v>564</v>
      </c>
      <c r="H43" s="382" t="s">
        <v>565</v>
      </c>
      <c r="I43" s="493" t="s">
        <v>566</v>
      </c>
      <c r="J43" s="495"/>
      <c r="K43" s="496"/>
    </row>
    <row r="44" spans="1:11" ht="45">
      <c r="A44" s="66">
        <v>33</v>
      </c>
      <c r="B44" s="493" t="s">
        <v>567</v>
      </c>
      <c r="C44" s="494" t="s">
        <v>677</v>
      </c>
      <c r="D44" s="494" t="s">
        <v>678</v>
      </c>
      <c r="E44" s="492">
        <v>60.8</v>
      </c>
      <c r="F44" s="494">
        <v>375</v>
      </c>
      <c r="G44" s="383" t="s">
        <v>568</v>
      </c>
      <c r="H44" s="382" t="s">
        <v>569</v>
      </c>
      <c r="I44" s="493" t="s">
        <v>570</v>
      </c>
      <c r="J44" s="495"/>
      <c r="K44" s="496"/>
    </row>
    <row r="45" spans="1:11" ht="30">
      <c r="A45" s="66">
        <v>34</v>
      </c>
      <c r="B45" s="493" t="s">
        <v>571</v>
      </c>
      <c r="C45" s="494" t="s">
        <v>677</v>
      </c>
      <c r="D45" s="494" t="s">
        <v>678</v>
      </c>
      <c r="E45" s="492">
        <v>107</v>
      </c>
      <c r="F45" s="494">
        <v>750</v>
      </c>
      <c r="G45" s="492">
        <v>62005023736</v>
      </c>
      <c r="H45" s="382" t="s">
        <v>572</v>
      </c>
      <c r="I45" s="493" t="s">
        <v>573</v>
      </c>
      <c r="J45" s="495"/>
      <c r="K45" s="496"/>
    </row>
    <row r="46" spans="1:11" ht="30">
      <c r="A46" s="66">
        <v>35</v>
      </c>
      <c r="B46" s="493" t="s">
        <v>574</v>
      </c>
      <c r="C46" s="494" t="s">
        <v>677</v>
      </c>
      <c r="D46" s="494" t="s">
        <v>678</v>
      </c>
      <c r="E46" s="492">
        <v>84</v>
      </c>
      <c r="F46" s="494">
        <v>875</v>
      </c>
      <c r="G46" s="383" t="s">
        <v>575</v>
      </c>
      <c r="H46" s="382" t="s">
        <v>576</v>
      </c>
      <c r="I46" s="493" t="s">
        <v>577</v>
      </c>
      <c r="J46" s="495"/>
      <c r="K46" s="496"/>
    </row>
    <row r="47" spans="1:11" ht="30">
      <c r="A47" s="66">
        <v>36</v>
      </c>
      <c r="B47" s="493" t="s">
        <v>578</v>
      </c>
      <c r="C47" s="494" t="s">
        <v>677</v>
      </c>
      <c r="D47" s="494" t="s">
        <v>678</v>
      </c>
      <c r="E47" s="492">
        <v>223</v>
      </c>
      <c r="F47" s="494">
        <v>450</v>
      </c>
      <c r="G47" s="383" t="s">
        <v>579</v>
      </c>
      <c r="H47" s="382" t="s">
        <v>580</v>
      </c>
      <c r="I47" s="493" t="s">
        <v>581</v>
      </c>
      <c r="J47" s="495"/>
      <c r="K47" s="496"/>
    </row>
    <row r="48" spans="1:11" ht="30">
      <c r="A48" s="66">
        <v>37</v>
      </c>
      <c r="B48" s="493" t="s">
        <v>582</v>
      </c>
      <c r="C48" s="494" t="s">
        <v>677</v>
      </c>
      <c r="D48" s="494" t="s">
        <v>678</v>
      </c>
      <c r="E48" s="494">
        <v>90</v>
      </c>
      <c r="F48" s="494">
        <v>437.5</v>
      </c>
      <c r="G48" s="384" t="s">
        <v>583</v>
      </c>
      <c r="H48" s="382" t="s">
        <v>584</v>
      </c>
      <c r="I48" s="493" t="s">
        <v>585</v>
      </c>
      <c r="J48" s="495"/>
      <c r="K48" s="496"/>
    </row>
    <row r="49" spans="1:11" ht="30">
      <c r="A49" s="66">
        <v>38</v>
      </c>
      <c r="B49" s="493" t="s">
        <v>586</v>
      </c>
      <c r="C49" s="494" t="s">
        <v>677</v>
      </c>
      <c r="D49" s="494" t="s">
        <v>678</v>
      </c>
      <c r="E49" s="492">
        <v>155</v>
      </c>
      <c r="F49" s="494">
        <v>350</v>
      </c>
      <c r="G49" s="492">
        <v>25001049879</v>
      </c>
      <c r="H49" s="382" t="s">
        <v>545</v>
      </c>
      <c r="I49" s="493" t="s">
        <v>587</v>
      </c>
      <c r="J49" s="495"/>
      <c r="K49" s="496"/>
    </row>
    <row r="50" spans="1:11" ht="45">
      <c r="A50" s="66">
        <v>39</v>
      </c>
      <c r="B50" s="493" t="s">
        <v>588</v>
      </c>
      <c r="C50" s="494" t="s">
        <v>677</v>
      </c>
      <c r="D50" s="494" t="s">
        <v>678</v>
      </c>
      <c r="E50" s="492">
        <v>112.5</v>
      </c>
      <c r="F50" s="494">
        <v>625</v>
      </c>
      <c r="G50" s="492">
        <v>61002004053</v>
      </c>
      <c r="H50" s="382" t="s">
        <v>589</v>
      </c>
      <c r="I50" s="493" t="s">
        <v>590</v>
      </c>
      <c r="J50" s="495"/>
      <c r="K50" s="496"/>
    </row>
    <row r="51" spans="1:11" ht="30">
      <c r="A51" s="66">
        <v>40</v>
      </c>
      <c r="B51" s="493" t="s">
        <v>591</v>
      </c>
      <c r="C51" s="494" t="s">
        <v>677</v>
      </c>
      <c r="D51" s="494" t="s">
        <v>678</v>
      </c>
      <c r="E51" s="492">
        <v>55</v>
      </c>
      <c r="F51" s="494">
        <v>400</v>
      </c>
      <c r="G51" s="492">
        <v>47001003904</v>
      </c>
      <c r="H51" s="382" t="s">
        <v>592</v>
      </c>
      <c r="I51" s="493" t="s">
        <v>593</v>
      </c>
      <c r="J51" s="495"/>
      <c r="K51" s="496"/>
    </row>
    <row r="52" spans="1:11" ht="30">
      <c r="A52" s="66">
        <v>41</v>
      </c>
      <c r="B52" s="493" t="s">
        <v>594</v>
      </c>
      <c r="C52" s="494" t="s">
        <v>677</v>
      </c>
      <c r="D52" s="494" t="s">
        <v>678</v>
      </c>
      <c r="E52" s="492">
        <v>60</v>
      </c>
      <c r="F52" s="494">
        <v>250</v>
      </c>
      <c r="G52" s="492">
        <v>14001022774</v>
      </c>
      <c r="H52" s="382" t="s">
        <v>595</v>
      </c>
      <c r="I52" s="493" t="s">
        <v>596</v>
      </c>
      <c r="J52" s="495"/>
      <c r="K52" s="496"/>
    </row>
    <row r="53" spans="1:11" ht="30">
      <c r="A53" s="66">
        <v>42</v>
      </c>
      <c r="B53" s="493" t="s">
        <v>597</v>
      </c>
      <c r="C53" s="494" t="s">
        <v>677</v>
      </c>
      <c r="D53" s="494" t="s">
        <v>678</v>
      </c>
      <c r="E53" s="492">
        <v>136</v>
      </c>
      <c r="F53" s="494">
        <v>525</v>
      </c>
      <c r="G53" s="494">
        <v>38001047179</v>
      </c>
      <c r="H53" s="382" t="s">
        <v>598</v>
      </c>
      <c r="I53" s="493" t="s">
        <v>599</v>
      </c>
      <c r="J53" s="495"/>
      <c r="K53" s="496"/>
    </row>
    <row r="54" spans="1:11" ht="30">
      <c r="A54" s="66">
        <v>43</v>
      </c>
      <c r="B54" s="493" t="s">
        <v>600</v>
      </c>
      <c r="C54" s="494" t="s">
        <v>677</v>
      </c>
      <c r="D54" s="494" t="s">
        <v>678</v>
      </c>
      <c r="E54" s="492">
        <v>94.1</v>
      </c>
      <c r="F54" s="494">
        <v>500</v>
      </c>
      <c r="G54" s="492">
        <v>54001031206</v>
      </c>
      <c r="H54" s="382" t="s">
        <v>601</v>
      </c>
      <c r="I54" s="493" t="s">
        <v>602</v>
      </c>
      <c r="J54" s="495"/>
      <c r="K54" s="496"/>
    </row>
    <row r="55" spans="1:11" ht="30">
      <c r="A55" s="66">
        <v>44</v>
      </c>
      <c r="B55" s="493" t="s">
        <v>603</v>
      </c>
      <c r="C55" s="494" t="s">
        <v>677</v>
      </c>
      <c r="D55" s="494" t="s">
        <v>678</v>
      </c>
      <c r="E55" s="492">
        <v>63.5</v>
      </c>
      <c r="F55" s="494">
        <v>500</v>
      </c>
      <c r="G55" s="492">
        <v>21001006430</v>
      </c>
      <c r="H55" s="382" t="s">
        <v>604</v>
      </c>
      <c r="I55" s="493" t="s">
        <v>605</v>
      </c>
      <c r="J55" s="495"/>
      <c r="K55" s="496"/>
    </row>
    <row r="56" spans="1:11" ht="30">
      <c r="A56" s="66">
        <v>45</v>
      </c>
      <c r="B56" s="493" t="s">
        <v>606</v>
      </c>
      <c r="C56" s="494" t="s">
        <v>677</v>
      </c>
      <c r="D56" s="494" t="s">
        <v>678</v>
      </c>
      <c r="E56" s="492">
        <v>84.1</v>
      </c>
      <c r="F56" s="494">
        <v>625</v>
      </c>
      <c r="G56" s="383" t="s">
        <v>607</v>
      </c>
      <c r="H56" s="382" t="s">
        <v>687</v>
      </c>
      <c r="I56" s="493" t="s">
        <v>608</v>
      </c>
      <c r="J56" s="495"/>
      <c r="K56" s="496"/>
    </row>
    <row r="57" spans="1:11" ht="30">
      <c r="A57" s="66">
        <v>46</v>
      </c>
      <c r="B57" s="493" t="s">
        <v>609</v>
      </c>
      <c r="C57" s="494" t="s">
        <v>677</v>
      </c>
      <c r="D57" s="494" t="s">
        <v>678</v>
      </c>
      <c r="E57" s="492">
        <v>90</v>
      </c>
      <c r="F57" s="494">
        <v>700</v>
      </c>
      <c r="G57" s="383" t="s">
        <v>610</v>
      </c>
      <c r="H57" s="382" t="s">
        <v>611</v>
      </c>
      <c r="I57" s="493" t="s">
        <v>612</v>
      </c>
      <c r="J57" s="495"/>
      <c r="K57" s="496"/>
    </row>
    <row r="58" spans="1:11" ht="30">
      <c r="A58" s="66">
        <v>47</v>
      </c>
      <c r="B58" s="493" t="s">
        <v>613</v>
      </c>
      <c r="C58" s="494" t="s">
        <v>677</v>
      </c>
      <c r="D58" s="494" t="s">
        <v>678</v>
      </c>
      <c r="E58" s="492">
        <v>100</v>
      </c>
      <c r="F58" s="494">
        <v>350</v>
      </c>
      <c r="G58" s="385" t="s">
        <v>614</v>
      </c>
      <c r="H58" s="382" t="s">
        <v>615</v>
      </c>
      <c r="I58" s="493" t="s">
        <v>616</v>
      </c>
      <c r="J58" s="495"/>
      <c r="K58" s="496"/>
    </row>
    <row r="59" spans="1:11" ht="30">
      <c r="A59" s="66">
        <v>48</v>
      </c>
      <c r="B59" s="493" t="s">
        <v>617</v>
      </c>
      <c r="C59" s="494" t="s">
        <v>677</v>
      </c>
      <c r="D59" s="494" t="s">
        <v>678</v>
      </c>
      <c r="E59" s="492">
        <v>110</v>
      </c>
      <c r="F59" s="494">
        <v>737.5</v>
      </c>
      <c r="G59" s="492">
        <v>3760818</v>
      </c>
      <c r="H59" s="382" t="s">
        <v>618</v>
      </c>
      <c r="I59" s="493" t="s">
        <v>619</v>
      </c>
      <c r="J59" s="495"/>
      <c r="K59" s="496"/>
    </row>
    <row r="60" spans="1:11" ht="30">
      <c r="A60" s="66">
        <v>49</v>
      </c>
      <c r="B60" s="493" t="s">
        <v>620</v>
      </c>
      <c r="C60" s="494" t="s">
        <v>677</v>
      </c>
      <c r="D60" s="494" t="s">
        <v>678</v>
      </c>
      <c r="E60" s="492">
        <v>130</v>
      </c>
      <c r="F60" s="494">
        <v>500</v>
      </c>
      <c r="G60" s="385" t="s">
        <v>621</v>
      </c>
      <c r="H60" s="382" t="s">
        <v>622</v>
      </c>
      <c r="I60" s="493" t="s">
        <v>623</v>
      </c>
      <c r="J60" s="495"/>
      <c r="K60" s="496"/>
    </row>
    <row r="61" spans="1:11" ht="30">
      <c r="A61" s="66">
        <v>50</v>
      </c>
      <c r="B61" s="493" t="s">
        <v>624</v>
      </c>
      <c r="C61" s="494" t="s">
        <v>677</v>
      </c>
      <c r="D61" s="494" t="s">
        <v>678</v>
      </c>
      <c r="E61" s="492">
        <v>54</v>
      </c>
      <c r="F61" s="494">
        <v>313</v>
      </c>
      <c r="G61" s="492">
        <v>49001006224</v>
      </c>
      <c r="H61" s="382" t="s">
        <v>625</v>
      </c>
      <c r="I61" s="493" t="s">
        <v>626</v>
      </c>
      <c r="J61" s="495"/>
      <c r="K61" s="496"/>
    </row>
    <row r="62" spans="1:11" ht="30">
      <c r="A62" s="66">
        <v>51</v>
      </c>
      <c r="B62" s="493" t="s">
        <v>627</v>
      </c>
      <c r="C62" s="494" t="s">
        <v>677</v>
      </c>
      <c r="D62" s="494" t="s">
        <v>678</v>
      </c>
      <c r="E62" s="492">
        <v>80.3</v>
      </c>
      <c r="F62" s="494">
        <v>625</v>
      </c>
      <c r="G62" s="492">
        <v>33001022458</v>
      </c>
      <c r="H62" s="382" t="s">
        <v>628</v>
      </c>
      <c r="I62" s="493" t="s">
        <v>629</v>
      </c>
      <c r="J62" s="495"/>
      <c r="K62" s="496"/>
    </row>
    <row r="63" spans="1:11" ht="45">
      <c r="A63" s="66">
        <v>52</v>
      </c>
      <c r="B63" s="493" t="s">
        <v>630</v>
      </c>
      <c r="C63" s="494" t="s">
        <v>677</v>
      </c>
      <c r="D63" s="494" t="s">
        <v>678</v>
      </c>
      <c r="E63" s="492">
        <v>60</v>
      </c>
      <c r="F63" s="494">
        <v>500</v>
      </c>
      <c r="G63" s="492">
        <v>29001003140</v>
      </c>
      <c r="H63" s="382" t="s">
        <v>631</v>
      </c>
      <c r="I63" s="493" t="s">
        <v>632</v>
      </c>
      <c r="J63" s="495"/>
      <c r="K63" s="496"/>
    </row>
    <row r="64" spans="1:11" ht="30">
      <c r="A64" s="66">
        <v>53</v>
      </c>
      <c r="B64" s="493" t="s">
        <v>633</v>
      </c>
      <c r="C64" s="494" t="s">
        <v>677</v>
      </c>
      <c r="D64" s="494" t="s">
        <v>678</v>
      </c>
      <c r="E64" s="492">
        <v>50</v>
      </c>
      <c r="F64" s="494">
        <v>350</v>
      </c>
      <c r="G64" s="385" t="s">
        <v>634</v>
      </c>
      <c r="H64" s="382" t="s">
        <v>635</v>
      </c>
      <c r="I64" s="493" t="s">
        <v>636</v>
      </c>
      <c r="J64" s="495"/>
      <c r="K64" s="496"/>
    </row>
    <row r="65" spans="1:11" ht="30">
      <c r="A65" s="66">
        <v>54</v>
      </c>
      <c r="B65" s="493" t="s">
        <v>637</v>
      </c>
      <c r="C65" s="494" t="s">
        <v>677</v>
      </c>
      <c r="D65" s="494" t="s">
        <v>678</v>
      </c>
      <c r="E65" s="492">
        <v>73</v>
      </c>
      <c r="F65" s="494">
        <v>500</v>
      </c>
      <c r="G65" s="383" t="s">
        <v>638</v>
      </c>
      <c r="H65" s="382" t="s">
        <v>639</v>
      </c>
      <c r="I65" s="493" t="s">
        <v>640</v>
      </c>
      <c r="J65" s="495"/>
      <c r="K65" s="496"/>
    </row>
    <row r="66" spans="1:11" ht="30">
      <c r="A66" s="66">
        <v>55</v>
      </c>
      <c r="B66" s="493" t="s">
        <v>641</v>
      </c>
      <c r="C66" s="494" t="s">
        <v>677</v>
      </c>
      <c r="D66" s="494" t="s">
        <v>678</v>
      </c>
      <c r="E66" s="492">
        <v>169.7</v>
      </c>
      <c r="F66" s="494">
        <v>625</v>
      </c>
      <c r="G66" s="385" t="s">
        <v>642</v>
      </c>
      <c r="H66" s="382" t="s">
        <v>569</v>
      </c>
      <c r="I66" s="493" t="s">
        <v>643</v>
      </c>
      <c r="J66" s="495"/>
      <c r="K66" s="496"/>
    </row>
    <row r="67" spans="1:11" ht="30">
      <c r="A67" s="66">
        <v>56</v>
      </c>
      <c r="B67" s="493" t="s">
        <v>644</v>
      </c>
      <c r="C67" s="494" t="s">
        <v>677</v>
      </c>
      <c r="D67" s="494" t="s">
        <v>678</v>
      </c>
      <c r="E67" s="494">
        <v>112.8</v>
      </c>
      <c r="F67" s="494">
        <v>2441.4</v>
      </c>
      <c r="G67" s="494" t="s">
        <v>645</v>
      </c>
      <c r="H67" s="382" t="s">
        <v>646</v>
      </c>
      <c r="I67" s="493" t="s">
        <v>647</v>
      </c>
      <c r="J67" s="495"/>
      <c r="K67" s="496"/>
    </row>
    <row r="68" spans="1:11" ht="30">
      <c r="A68" s="66">
        <v>57</v>
      </c>
      <c r="B68" s="493" t="s">
        <v>648</v>
      </c>
      <c r="C68" s="494" t="s">
        <v>677</v>
      </c>
      <c r="D68" s="494" t="s">
        <v>678</v>
      </c>
      <c r="E68" s="494">
        <v>41.25</v>
      </c>
      <c r="F68" s="494">
        <v>625</v>
      </c>
      <c r="G68" s="494">
        <v>60001129329</v>
      </c>
      <c r="H68" s="382" t="s">
        <v>589</v>
      </c>
      <c r="I68" s="493" t="s">
        <v>649</v>
      </c>
      <c r="J68" s="495"/>
      <c r="K68" s="496"/>
    </row>
    <row r="69" spans="1:11" ht="30">
      <c r="A69" s="66">
        <v>58</v>
      </c>
      <c r="B69" s="493" t="s">
        <v>895</v>
      </c>
      <c r="C69" s="494" t="s">
        <v>677</v>
      </c>
      <c r="D69" s="494" t="s">
        <v>678</v>
      </c>
      <c r="E69" s="492">
        <v>65.459999999999994</v>
      </c>
      <c r="F69" s="494">
        <v>625</v>
      </c>
      <c r="G69" s="385" t="s">
        <v>650</v>
      </c>
      <c r="H69" s="382" t="s">
        <v>651</v>
      </c>
      <c r="I69" s="493" t="s">
        <v>652</v>
      </c>
      <c r="J69" s="495"/>
      <c r="K69" s="496"/>
    </row>
    <row r="70" spans="1:11" ht="30">
      <c r="A70" s="66">
        <v>59</v>
      </c>
      <c r="B70" s="493" t="s">
        <v>653</v>
      </c>
      <c r="C70" s="494" t="s">
        <v>677</v>
      </c>
      <c r="D70" s="494" t="s">
        <v>678</v>
      </c>
      <c r="E70" s="492">
        <v>180</v>
      </c>
      <c r="F70" s="494">
        <v>562.5</v>
      </c>
      <c r="G70" s="385" t="s">
        <v>654</v>
      </c>
      <c r="H70" s="382" t="s">
        <v>655</v>
      </c>
      <c r="I70" s="493" t="s">
        <v>656</v>
      </c>
      <c r="J70" s="495"/>
      <c r="K70" s="496"/>
    </row>
    <row r="71" spans="1:11" ht="45">
      <c r="A71" s="66">
        <v>60</v>
      </c>
      <c r="B71" s="493" t="s">
        <v>657</v>
      </c>
      <c r="C71" s="494" t="s">
        <v>677</v>
      </c>
      <c r="D71" s="494" t="s">
        <v>678</v>
      </c>
      <c r="E71" s="492">
        <v>70</v>
      </c>
      <c r="F71" s="494">
        <v>312.5</v>
      </c>
      <c r="G71" s="385" t="s">
        <v>658</v>
      </c>
      <c r="H71" s="382" t="s">
        <v>611</v>
      </c>
      <c r="I71" s="493" t="s">
        <v>659</v>
      </c>
      <c r="J71" s="495"/>
      <c r="K71" s="496"/>
    </row>
    <row r="72" spans="1:11" ht="30">
      <c r="A72" s="66">
        <v>61</v>
      </c>
      <c r="B72" s="493" t="s">
        <v>660</v>
      </c>
      <c r="C72" s="494" t="s">
        <v>677</v>
      </c>
      <c r="D72" s="494" t="s">
        <v>678</v>
      </c>
      <c r="E72" s="492">
        <v>99</v>
      </c>
      <c r="F72" s="494">
        <v>625</v>
      </c>
      <c r="G72" s="385" t="s">
        <v>661</v>
      </c>
      <c r="H72" s="382" t="s">
        <v>646</v>
      </c>
      <c r="I72" s="493" t="s">
        <v>662</v>
      </c>
      <c r="J72" s="495"/>
      <c r="K72" s="496"/>
    </row>
    <row r="73" spans="1:11" ht="30">
      <c r="A73" s="66">
        <v>62</v>
      </c>
      <c r="B73" s="493" t="s">
        <v>663</v>
      </c>
      <c r="C73" s="494" t="s">
        <v>677</v>
      </c>
      <c r="D73" s="494" t="s">
        <v>678</v>
      </c>
      <c r="E73" s="492">
        <v>90</v>
      </c>
      <c r="F73" s="494">
        <v>562.5</v>
      </c>
      <c r="G73" s="385" t="s">
        <v>664</v>
      </c>
      <c r="H73" s="382" t="s">
        <v>665</v>
      </c>
      <c r="I73" s="493" t="s">
        <v>666</v>
      </c>
      <c r="J73" s="495"/>
      <c r="K73" s="496"/>
    </row>
    <row r="74" spans="1:11" ht="30">
      <c r="A74" s="66">
        <v>63</v>
      </c>
      <c r="B74" s="493" t="s">
        <v>667</v>
      </c>
      <c r="C74" s="494" t="s">
        <v>677</v>
      </c>
      <c r="D74" s="494" t="s">
        <v>678</v>
      </c>
      <c r="E74" s="492">
        <v>76</v>
      </c>
      <c r="F74" s="494">
        <v>500</v>
      </c>
      <c r="G74" s="385" t="s">
        <v>668</v>
      </c>
      <c r="H74" s="382" t="s">
        <v>622</v>
      </c>
      <c r="I74" s="493" t="s">
        <v>585</v>
      </c>
      <c r="J74" s="495"/>
      <c r="K74" s="496"/>
    </row>
    <row r="75" spans="1:11" ht="30">
      <c r="A75" s="66">
        <v>64</v>
      </c>
      <c r="B75" s="386" t="s">
        <v>669</v>
      </c>
      <c r="C75" s="494" t="s">
        <v>677</v>
      </c>
      <c r="D75" s="494" t="s">
        <v>678</v>
      </c>
      <c r="E75" s="492" t="s">
        <v>670</v>
      </c>
      <c r="F75" s="385" t="s">
        <v>688</v>
      </c>
      <c r="G75" s="385" t="s">
        <v>671</v>
      </c>
      <c r="H75" s="493" t="s">
        <v>552</v>
      </c>
      <c r="I75" s="382" t="s">
        <v>672</v>
      </c>
      <c r="J75" s="495"/>
      <c r="K75" s="496"/>
    </row>
    <row r="76" spans="1:11" ht="30">
      <c r="A76" s="66">
        <v>65</v>
      </c>
      <c r="B76" s="386" t="s">
        <v>896</v>
      </c>
      <c r="C76" s="494" t="s">
        <v>677</v>
      </c>
      <c r="D76" s="494" t="s">
        <v>678</v>
      </c>
      <c r="E76" s="492">
        <v>64.3</v>
      </c>
      <c r="F76" s="494" t="s">
        <v>673</v>
      </c>
      <c r="G76" s="385" t="s">
        <v>674</v>
      </c>
      <c r="H76" s="387" t="s">
        <v>675</v>
      </c>
      <c r="I76" s="388" t="s">
        <v>676</v>
      </c>
      <c r="J76" s="495"/>
      <c r="K76" s="496"/>
    </row>
    <row r="77" spans="1:11" ht="45">
      <c r="A77" s="66">
        <v>66</v>
      </c>
      <c r="B77" s="386" t="s">
        <v>851</v>
      </c>
      <c r="C77" s="494" t="s">
        <v>677</v>
      </c>
      <c r="D77" s="494" t="s">
        <v>852</v>
      </c>
      <c r="E77" s="492">
        <v>115.92</v>
      </c>
      <c r="F77" s="494">
        <v>2441.4</v>
      </c>
      <c r="G77" s="385"/>
      <c r="H77" s="387"/>
      <c r="I77" s="388"/>
      <c r="J77" s="385" t="s">
        <v>853</v>
      </c>
      <c r="K77" s="496" t="s">
        <v>854</v>
      </c>
    </row>
    <row r="78" spans="1:11" ht="60">
      <c r="A78" s="66">
        <v>67</v>
      </c>
      <c r="B78" s="386" t="s">
        <v>897</v>
      </c>
      <c r="C78" s="494" t="s">
        <v>677</v>
      </c>
      <c r="D78" s="494" t="s">
        <v>678</v>
      </c>
      <c r="E78" s="492">
        <v>89.42</v>
      </c>
      <c r="F78" s="494">
        <v>1831.05</v>
      </c>
      <c r="G78" s="385" t="s">
        <v>882</v>
      </c>
      <c r="H78" s="387" t="s">
        <v>589</v>
      </c>
      <c r="I78" s="388" t="s">
        <v>883</v>
      </c>
      <c r="J78" s="483"/>
      <c r="K78" s="496"/>
    </row>
    <row r="79" spans="1:11" ht="30">
      <c r="A79" s="66">
        <v>68</v>
      </c>
      <c r="B79" s="386" t="s">
        <v>884</v>
      </c>
      <c r="C79" s="494" t="s">
        <v>677</v>
      </c>
      <c r="D79" s="494" t="s">
        <v>678</v>
      </c>
      <c r="E79" s="492">
        <v>250</v>
      </c>
      <c r="F79" s="494">
        <v>625</v>
      </c>
      <c r="G79" s="385" t="s">
        <v>885</v>
      </c>
      <c r="H79" s="387" t="s">
        <v>886</v>
      </c>
      <c r="I79" s="388" t="s">
        <v>887</v>
      </c>
      <c r="J79" s="483"/>
      <c r="K79" s="496"/>
    </row>
    <row r="80" spans="1:11" ht="30">
      <c r="A80" s="66">
        <v>69</v>
      </c>
      <c r="B80" s="386" t="s">
        <v>898</v>
      </c>
      <c r="C80" s="494" t="s">
        <v>677</v>
      </c>
      <c r="D80" s="494" t="s">
        <v>899</v>
      </c>
      <c r="E80" s="492">
        <v>93.09</v>
      </c>
      <c r="F80" s="494">
        <v>400</v>
      </c>
      <c r="G80" s="385"/>
      <c r="H80" s="387"/>
      <c r="I80" s="388"/>
      <c r="J80" s="483" t="s">
        <v>900</v>
      </c>
      <c r="K80" s="496" t="s">
        <v>901</v>
      </c>
    </row>
    <row r="81" spans="1:11" ht="30">
      <c r="A81" s="66">
        <v>70</v>
      </c>
      <c r="B81" s="386" t="s">
        <v>902</v>
      </c>
      <c r="C81" s="494" t="s">
        <v>677</v>
      </c>
      <c r="D81" s="494" t="s">
        <v>899</v>
      </c>
      <c r="E81" s="492">
        <v>116.6</v>
      </c>
      <c r="F81" s="494">
        <v>1300</v>
      </c>
      <c r="G81" s="385"/>
      <c r="H81" s="387"/>
      <c r="I81" s="388"/>
      <c r="J81" s="483" t="s">
        <v>903</v>
      </c>
      <c r="K81" s="496" t="s">
        <v>904</v>
      </c>
    </row>
    <row r="82" spans="1:11" ht="30">
      <c r="A82" s="66">
        <v>71</v>
      </c>
      <c r="B82" s="386" t="s">
        <v>905</v>
      </c>
      <c r="C82" s="494" t="s">
        <v>677</v>
      </c>
      <c r="D82" s="494" t="s">
        <v>899</v>
      </c>
      <c r="E82" s="492">
        <v>159</v>
      </c>
      <c r="F82" s="494">
        <v>800</v>
      </c>
      <c r="G82" s="385" t="s">
        <v>906</v>
      </c>
      <c r="H82" s="387" t="s">
        <v>907</v>
      </c>
      <c r="I82" s="388" t="s">
        <v>908</v>
      </c>
      <c r="J82" s="483"/>
      <c r="K82" s="496"/>
    </row>
    <row r="83" spans="1:11" ht="15">
      <c r="A83" s="66">
        <v>72</v>
      </c>
      <c r="B83" s="386"/>
      <c r="C83" s="486"/>
      <c r="D83" s="486"/>
      <c r="E83" s="485"/>
      <c r="F83" s="486"/>
      <c r="G83" s="385"/>
      <c r="H83" s="387"/>
      <c r="I83" s="388"/>
      <c r="J83" s="483"/>
      <c r="K83" s="381"/>
    </row>
    <row r="84" spans="1:11" ht="15">
      <c r="A84" s="66" t="s">
        <v>268</v>
      </c>
      <c r="B84" s="25"/>
      <c r="C84" s="25"/>
      <c r="D84" s="25"/>
      <c r="E84" s="25"/>
      <c r="F84" s="25"/>
      <c r="G84" s="25"/>
      <c r="H84" s="219"/>
      <c r="I84" s="219"/>
      <c r="J84" s="219"/>
      <c r="K84" s="25"/>
    </row>
    <row r="85" spans="1:1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>
      <c r="A87" s="24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15">
      <c r="A88" s="2"/>
      <c r="B88" s="70" t="s">
        <v>96</v>
      </c>
      <c r="C88" s="2"/>
      <c r="D88" s="2"/>
      <c r="E88" s="5"/>
      <c r="F88" s="2"/>
      <c r="G88" s="2"/>
      <c r="H88" s="2"/>
      <c r="I88" s="2"/>
      <c r="J88" s="2"/>
      <c r="K88" s="2"/>
    </row>
    <row r="89" spans="1:11" ht="15">
      <c r="A89" s="2"/>
      <c r="B89" s="2"/>
      <c r="C89" s="529"/>
      <c r="D89" s="529"/>
      <c r="F89" s="69"/>
      <c r="G89" s="72"/>
    </row>
    <row r="90" spans="1:11" ht="15">
      <c r="B90" s="2"/>
      <c r="C90" s="68" t="s">
        <v>257</v>
      </c>
      <c r="D90" s="2"/>
      <c r="F90" s="12" t="s">
        <v>262</v>
      </c>
    </row>
    <row r="91" spans="1:11" ht="15">
      <c r="B91" s="2"/>
      <c r="C91" s="2"/>
      <c r="D91" s="2"/>
      <c r="F91" s="2" t="s">
        <v>258</v>
      </c>
    </row>
    <row r="92" spans="1:11" ht="15">
      <c r="B92" s="2"/>
      <c r="C92" s="64" t="s">
        <v>128</v>
      </c>
    </row>
  </sheetData>
  <mergeCells count="11">
    <mergeCell ref="K2:L2"/>
    <mergeCell ref="B38:B39"/>
    <mergeCell ref="E38:E39"/>
    <mergeCell ref="E17:E18"/>
    <mergeCell ref="B20:B21"/>
    <mergeCell ref="E20:E21"/>
    <mergeCell ref="A39:A40"/>
    <mergeCell ref="A17:A18"/>
    <mergeCell ref="A20:A21"/>
    <mergeCell ref="C89:D89"/>
    <mergeCell ref="B17:B18"/>
  </mergeCells>
  <pageMargins left="0.7" right="0.7" top="0.75" bottom="0.75" header="0.3" footer="0.3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2" sqref="L2:M2"/>
    </sheetView>
  </sheetViews>
  <sheetFormatPr defaultRowHeight="12.75"/>
  <cols>
    <col min="1" max="1" width="11.7109375" style="184" customWidth="1"/>
    <col min="2" max="2" width="21.140625" style="184" customWidth="1"/>
    <col min="3" max="3" width="21.5703125" style="184" customWidth="1"/>
    <col min="4" max="4" width="19.140625" style="184" customWidth="1"/>
    <col min="5" max="5" width="15.140625" style="184" customWidth="1"/>
    <col min="6" max="6" width="20.85546875" style="184" customWidth="1"/>
    <col min="7" max="7" width="23.85546875" style="184" customWidth="1"/>
    <col min="8" max="8" width="19" style="184" customWidth="1"/>
    <col min="9" max="9" width="21.140625" style="184" customWidth="1"/>
    <col min="10" max="10" width="17" style="184" customWidth="1"/>
    <col min="11" max="11" width="21.5703125" style="184" customWidth="1"/>
    <col min="12" max="12" width="24.42578125" style="184" customWidth="1"/>
    <col min="13" max="16384" width="9.140625" style="184"/>
  </cols>
  <sheetData>
    <row r="1" spans="1:13" customFormat="1" ht="15">
      <c r="A1" s="135" t="s">
        <v>426</v>
      </c>
      <c r="B1" s="135"/>
      <c r="C1" s="136"/>
      <c r="D1" s="136"/>
      <c r="E1" s="136"/>
      <c r="F1" s="136"/>
      <c r="G1" s="136"/>
      <c r="H1" s="136"/>
      <c r="I1" s="136"/>
      <c r="J1" s="136"/>
      <c r="K1" s="142"/>
      <c r="L1" s="77" t="s">
        <v>98</v>
      </c>
    </row>
    <row r="2" spans="1:13" customFormat="1" ht="15">
      <c r="A2" s="105" t="s">
        <v>129</v>
      </c>
      <c r="B2" s="105"/>
      <c r="C2" s="136"/>
      <c r="D2" s="136"/>
      <c r="E2" s="136"/>
      <c r="F2" s="136"/>
      <c r="G2" s="136"/>
      <c r="H2" s="136"/>
      <c r="I2" s="136"/>
      <c r="J2" s="136"/>
      <c r="K2" s="142"/>
      <c r="L2" s="531" t="s">
        <v>889</v>
      </c>
      <c r="M2" s="532"/>
    </row>
    <row r="3" spans="1:13" customFormat="1" ht="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9"/>
      <c r="L3" s="139"/>
      <c r="M3" s="184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6"/>
      <c r="F4" s="145"/>
      <c r="G4" s="136"/>
      <c r="H4" s="136"/>
      <c r="I4" s="136"/>
      <c r="J4" s="136"/>
      <c r="K4" s="136"/>
      <c r="L4" s="136"/>
    </row>
    <row r="5" spans="1:13" ht="15">
      <c r="A5" s="110" t="s">
        <v>850</v>
      </c>
      <c r="B5" s="221"/>
      <c r="C5" s="79"/>
      <c r="D5" s="79"/>
      <c r="E5" s="79"/>
      <c r="F5" s="222"/>
      <c r="G5" s="223"/>
      <c r="H5" s="223"/>
      <c r="I5" s="223"/>
      <c r="J5" s="223"/>
      <c r="K5" s="223"/>
      <c r="L5" s="222"/>
    </row>
    <row r="6" spans="1:13" customFormat="1" ht="13.5">
      <c r="A6" s="140"/>
      <c r="B6" s="140"/>
      <c r="C6" s="141"/>
      <c r="D6" s="141"/>
      <c r="E6" s="141"/>
      <c r="F6" s="136"/>
      <c r="G6" s="136"/>
      <c r="H6" s="136"/>
      <c r="I6" s="136"/>
      <c r="J6" s="136"/>
      <c r="K6" s="136"/>
      <c r="L6" s="136"/>
    </row>
    <row r="7" spans="1:13" customFormat="1" ht="60">
      <c r="A7" s="148" t="s">
        <v>64</v>
      </c>
      <c r="B7" s="132" t="s">
        <v>237</v>
      </c>
      <c r="C7" s="134" t="s">
        <v>233</v>
      </c>
      <c r="D7" s="134" t="s">
        <v>234</v>
      </c>
      <c r="E7" s="134" t="s">
        <v>338</v>
      </c>
      <c r="F7" s="134" t="s">
        <v>236</v>
      </c>
      <c r="G7" s="134" t="s">
        <v>374</v>
      </c>
      <c r="H7" s="134" t="s">
        <v>376</v>
      </c>
      <c r="I7" s="134" t="s">
        <v>370</v>
      </c>
      <c r="J7" s="134" t="s">
        <v>371</v>
      </c>
      <c r="K7" s="134" t="s">
        <v>383</v>
      </c>
      <c r="L7" s="134" t="s">
        <v>372</v>
      </c>
    </row>
    <row r="8" spans="1:13" customFormat="1" ht="15">
      <c r="A8" s="132">
        <v>1</v>
      </c>
      <c r="B8" s="132">
        <v>2</v>
      </c>
      <c r="C8" s="134">
        <v>3</v>
      </c>
      <c r="D8" s="132">
        <v>4</v>
      </c>
      <c r="E8" s="134">
        <v>5</v>
      </c>
      <c r="F8" s="132">
        <v>6</v>
      </c>
      <c r="G8" s="134">
        <v>7</v>
      </c>
      <c r="H8" s="132">
        <v>8</v>
      </c>
      <c r="I8" s="132">
        <v>9</v>
      </c>
      <c r="J8" s="132">
        <v>10</v>
      </c>
      <c r="K8" s="134">
        <v>11</v>
      </c>
      <c r="L8" s="134">
        <v>12</v>
      </c>
    </row>
    <row r="9" spans="1:13" customFormat="1" ht="15">
      <c r="A9" s="66">
        <v>1</v>
      </c>
      <c r="B9" s="66"/>
      <c r="C9" s="25"/>
      <c r="D9" s="25"/>
      <c r="E9" s="25"/>
      <c r="F9" s="25"/>
      <c r="G9" s="25"/>
      <c r="H9" s="25"/>
      <c r="I9" s="219"/>
      <c r="J9" s="219"/>
      <c r="K9" s="219"/>
      <c r="L9" s="25"/>
    </row>
    <row r="10" spans="1:13" customFormat="1" ht="15">
      <c r="A10" s="66">
        <v>2</v>
      </c>
      <c r="B10" s="66"/>
      <c r="C10" s="25"/>
      <c r="D10" s="25"/>
      <c r="E10" s="25"/>
      <c r="F10" s="25"/>
      <c r="G10" s="25"/>
      <c r="H10" s="25"/>
      <c r="I10" s="219"/>
      <c r="J10" s="219"/>
      <c r="K10" s="219"/>
      <c r="L10" s="25"/>
    </row>
    <row r="11" spans="1:13" customFormat="1" ht="15">
      <c r="A11" s="66">
        <v>3</v>
      </c>
      <c r="B11" s="66"/>
      <c r="C11" s="25"/>
      <c r="D11" s="25"/>
      <c r="E11" s="25"/>
      <c r="F11" s="25"/>
      <c r="G11" s="25"/>
      <c r="H11" s="25"/>
      <c r="I11" s="219"/>
      <c r="J11" s="219"/>
      <c r="K11" s="219"/>
      <c r="L11" s="25"/>
    </row>
    <row r="12" spans="1:13" customFormat="1" ht="15">
      <c r="A12" s="66">
        <v>4</v>
      </c>
      <c r="B12" s="66"/>
      <c r="C12" s="25"/>
      <c r="D12" s="25"/>
      <c r="E12" s="25"/>
      <c r="F12" s="25"/>
      <c r="G12" s="25"/>
      <c r="H12" s="25"/>
      <c r="I12" s="219"/>
      <c r="J12" s="219"/>
      <c r="K12" s="219"/>
      <c r="L12" s="25"/>
    </row>
    <row r="13" spans="1:13" customFormat="1" ht="15">
      <c r="A13" s="66">
        <v>5</v>
      </c>
      <c r="B13" s="66"/>
      <c r="C13" s="25"/>
      <c r="D13" s="25"/>
      <c r="E13" s="25"/>
      <c r="F13" s="25"/>
      <c r="G13" s="25"/>
      <c r="H13" s="25"/>
      <c r="I13" s="219"/>
      <c r="J13" s="219"/>
      <c r="K13" s="219"/>
      <c r="L13" s="25"/>
    </row>
    <row r="14" spans="1:13" customFormat="1" ht="15">
      <c r="A14" s="66">
        <v>6</v>
      </c>
      <c r="B14" s="66"/>
      <c r="C14" s="25"/>
      <c r="D14" s="25"/>
      <c r="E14" s="25"/>
      <c r="F14" s="25"/>
      <c r="G14" s="25"/>
      <c r="H14" s="25"/>
      <c r="I14" s="219"/>
      <c r="J14" s="219"/>
      <c r="K14" s="219"/>
      <c r="L14" s="25"/>
    </row>
    <row r="15" spans="1:13" customFormat="1" ht="15">
      <c r="A15" s="66">
        <v>7</v>
      </c>
      <c r="B15" s="66"/>
      <c r="C15" s="25"/>
      <c r="D15" s="25"/>
      <c r="E15" s="25"/>
      <c r="F15" s="25"/>
      <c r="G15" s="25"/>
      <c r="H15" s="25"/>
      <c r="I15" s="219"/>
      <c r="J15" s="219"/>
      <c r="K15" s="219"/>
      <c r="L15" s="25"/>
    </row>
    <row r="16" spans="1:13" customFormat="1" ht="15">
      <c r="A16" s="66">
        <v>8</v>
      </c>
      <c r="B16" s="66"/>
      <c r="C16" s="25"/>
      <c r="D16" s="25"/>
      <c r="E16" s="25"/>
      <c r="F16" s="25"/>
      <c r="G16" s="25"/>
      <c r="H16" s="25"/>
      <c r="I16" s="219"/>
      <c r="J16" s="219"/>
      <c r="K16" s="219"/>
      <c r="L16" s="25"/>
    </row>
    <row r="17" spans="1:12" customFormat="1" ht="15">
      <c r="A17" s="66">
        <v>9</v>
      </c>
      <c r="B17" s="66"/>
      <c r="C17" s="25"/>
      <c r="D17" s="25"/>
      <c r="E17" s="25"/>
      <c r="F17" s="25"/>
      <c r="G17" s="25"/>
      <c r="H17" s="25"/>
      <c r="I17" s="219"/>
      <c r="J17" s="219"/>
      <c r="K17" s="219"/>
      <c r="L17" s="25"/>
    </row>
    <row r="18" spans="1:12" customFormat="1" ht="15">
      <c r="A18" s="66">
        <v>10</v>
      </c>
      <c r="B18" s="66"/>
      <c r="C18" s="25"/>
      <c r="D18" s="25"/>
      <c r="E18" s="25"/>
      <c r="F18" s="25"/>
      <c r="G18" s="25"/>
      <c r="H18" s="25"/>
      <c r="I18" s="219"/>
      <c r="J18" s="219"/>
      <c r="K18" s="219"/>
      <c r="L18" s="25"/>
    </row>
    <row r="19" spans="1:12" customFormat="1" ht="15">
      <c r="A19" s="66">
        <v>11</v>
      </c>
      <c r="B19" s="66"/>
      <c r="C19" s="25"/>
      <c r="D19" s="25"/>
      <c r="E19" s="25"/>
      <c r="F19" s="25"/>
      <c r="G19" s="25"/>
      <c r="H19" s="25"/>
      <c r="I19" s="219"/>
      <c r="J19" s="219"/>
      <c r="K19" s="219"/>
      <c r="L19" s="25"/>
    </row>
    <row r="20" spans="1:12" customFormat="1" ht="15">
      <c r="A20" s="66">
        <v>12</v>
      </c>
      <c r="B20" s="66"/>
      <c r="C20" s="25"/>
      <c r="D20" s="25"/>
      <c r="E20" s="25"/>
      <c r="F20" s="25"/>
      <c r="G20" s="25"/>
      <c r="H20" s="25"/>
      <c r="I20" s="219"/>
      <c r="J20" s="219"/>
      <c r="K20" s="219"/>
      <c r="L20" s="25"/>
    </row>
    <row r="21" spans="1:12" customFormat="1" ht="15">
      <c r="A21" s="66">
        <v>13</v>
      </c>
      <c r="B21" s="66"/>
      <c r="C21" s="25"/>
      <c r="D21" s="25"/>
      <c r="E21" s="25"/>
      <c r="F21" s="25"/>
      <c r="G21" s="25"/>
      <c r="H21" s="25"/>
      <c r="I21" s="219"/>
      <c r="J21" s="219"/>
      <c r="K21" s="219"/>
      <c r="L21" s="25"/>
    </row>
    <row r="22" spans="1:12" customFormat="1" ht="15">
      <c r="A22" s="66">
        <v>14</v>
      </c>
      <c r="B22" s="66"/>
      <c r="C22" s="25"/>
      <c r="D22" s="25"/>
      <c r="E22" s="25"/>
      <c r="F22" s="25"/>
      <c r="G22" s="25"/>
      <c r="H22" s="25"/>
      <c r="I22" s="219"/>
      <c r="J22" s="219"/>
      <c r="K22" s="219"/>
      <c r="L22" s="25"/>
    </row>
    <row r="23" spans="1:12" customFormat="1" ht="15">
      <c r="A23" s="66">
        <v>15</v>
      </c>
      <c r="B23" s="66"/>
      <c r="C23" s="25"/>
      <c r="D23" s="25"/>
      <c r="E23" s="25"/>
      <c r="F23" s="25"/>
      <c r="G23" s="25"/>
      <c r="H23" s="25"/>
      <c r="I23" s="219"/>
      <c r="J23" s="219"/>
      <c r="K23" s="219"/>
      <c r="L23" s="25"/>
    </row>
    <row r="24" spans="1:12" customFormat="1" ht="15">
      <c r="A24" s="66">
        <v>16</v>
      </c>
      <c r="B24" s="66"/>
      <c r="C24" s="25"/>
      <c r="D24" s="25"/>
      <c r="E24" s="25"/>
      <c r="F24" s="25"/>
      <c r="G24" s="25"/>
      <c r="H24" s="25"/>
      <c r="I24" s="219"/>
      <c r="J24" s="219"/>
      <c r="K24" s="219"/>
      <c r="L24" s="25"/>
    </row>
    <row r="25" spans="1:12" customFormat="1" ht="15">
      <c r="A25" s="66">
        <v>17</v>
      </c>
      <c r="B25" s="66"/>
      <c r="C25" s="25"/>
      <c r="D25" s="25"/>
      <c r="E25" s="25"/>
      <c r="F25" s="25"/>
      <c r="G25" s="25"/>
      <c r="H25" s="25"/>
      <c r="I25" s="219"/>
      <c r="J25" s="219"/>
      <c r="K25" s="219"/>
      <c r="L25" s="25"/>
    </row>
    <row r="26" spans="1:12" customFormat="1" ht="15">
      <c r="A26" s="66">
        <v>18</v>
      </c>
      <c r="B26" s="66"/>
      <c r="C26" s="25"/>
      <c r="D26" s="25"/>
      <c r="E26" s="25"/>
      <c r="F26" s="25"/>
      <c r="G26" s="25"/>
      <c r="H26" s="25"/>
      <c r="I26" s="219"/>
      <c r="J26" s="219"/>
      <c r="K26" s="219"/>
      <c r="L26" s="25"/>
    </row>
    <row r="27" spans="1:12" customFormat="1" ht="15">
      <c r="A27" s="66" t="s">
        <v>268</v>
      </c>
      <c r="B27" s="66"/>
      <c r="C27" s="25"/>
      <c r="D27" s="25"/>
      <c r="E27" s="25"/>
      <c r="F27" s="25"/>
      <c r="G27" s="25"/>
      <c r="H27" s="25"/>
      <c r="I27" s="219"/>
      <c r="J27" s="219"/>
      <c r="K27" s="219"/>
      <c r="L27" s="25"/>
    </row>
    <row r="28" spans="1:12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</row>
    <row r="29" spans="1:12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</row>
    <row r="30" spans="1:12">
      <c r="A30" s="225"/>
      <c r="B30" s="225"/>
      <c r="C30" s="224"/>
      <c r="D30" s="224"/>
      <c r="E30" s="224"/>
      <c r="F30" s="224"/>
      <c r="G30" s="224"/>
      <c r="H30" s="224"/>
      <c r="I30" s="224"/>
      <c r="J30" s="224"/>
      <c r="K30" s="224"/>
      <c r="L30" s="224"/>
    </row>
    <row r="31" spans="1:12" ht="15">
      <c r="A31" s="183"/>
      <c r="B31" s="183"/>
      <c r="C31" s="185" t="s">
        <v>96</v>
      </c>
      <c r="D31" s="183"/>
      <c r="E31" s="183"/>
      <c r="F31" s="186"/>
      <c r="G31" s="183"/>
      <c r="H31" s="183"/>
      <c r="I31" s="183"/>
      <c r="J31" s="183"/>
      <c r="K31" s="183"/>
      <c r="L31" s="183"/>
    </row>
    <row r="32" spans="1:12" ht="15">
      <c r="A32" s="183"/>
      <c r="B32" s="183"/>
      <c r="C32" s="183"/>
      <c r="D32" s="187"/>
      <c r="E32" s="183"/>
      <c r="G32" s="187"/>
      <c r="H32" s="230"/>
    </row>
    <row r="33" spans="3:7" ht="15">
      <c r="C33" s="183"/>
      <c r="D33" s="189" t="s">
        <v>257</v>
      </c>
      <c r="E33" s="183"/>
      <c r="G33" s="190" t="s">
        <v>262</v>
      </c>
    </row>
    <row r="34" spans="3:7" ht="15">
      <c r="C34" s="183"/>
      <c r="D34" s="191" t="s">
        <v>128</v>
      </c>
      <c r="E34" s="183"/>
      <c r="G34" s="183" t="s">
        <v>258</v>
      </c>
    </row>
    <row r="35" spans="3:7" ht="15">
      <c r="C35" s="183"/>
      <c r="D35" s="191"/>
    </row>
  </sheetData>
  <mergeCells count="1">
    <mergeCell ref="L2:M2"/>
  </mergeCells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F15" sqref="F15"/>
    </sheetView>
  </sheetViews>
  <sheetFormatPr defaultRowHeight="12.75"/>
  <cols>
    <col min="1" max="1" width="11.7109375" style="184" customWidth="1"/>
    <col min="2" max="2" width="21.5703125" style="184" customWidth="1"/>
    <col min="3" max="3" width="19.140625" style="184" customWidth="1"/>
    <col min="4" max="4" width="23.7109375" style="184" customWidth="1"/>
    <col min="5" max="6" width="16.5703125" style="184" bestFit="1" customWidth="1"/>
    <col min="7" max="7" width="17" style="184" customWidth="1"/>
    <col min="8" max="8" width="19" style="184" customWidth="1"/>
    <col min="9" max="9" width="24.42578125" style="184" customWidth="1"/>
    <col min="10" max="16384" width="9.140625" style="184"/>
  </cols>
  <sheetData>
    <row r="1" spans="1:13" customFormat="1" ht="15">
      <c r="A1" s="135" t="s">
        <v>427</v>
      </c>
      <c r="B1" s="136"/>
      <c r="C1" s="136"/>
      <c r="D1" s="136"/>
      <c r="E1" s="136"/>
      <c r="F1" s="136"/>
      <c r="G1" s="136"/>
      <c r="H1" s="142"/>
      <c r="I1" s="77" t="s">
        <v>98</v>
      </c>
    </row>
    <row r="2" spans="1:13" customFormat="1" ht="15">
      <c r="A2" s="105" t="s">
        <v>129</v>
      </c>
      <c r="B2" s="136"/>
      <c r="C2" s="136"/>
      <c r="D2" s="136"/>
      <c r="E2" s="136"/>
      <c r="F2" s="136"/>
      <c r="G2" s="136"/>
      <c r="H2" s="142"/>
      <c r="I2" s="531" t="s">
        <v>889</v>
      </c>
      <c r="J2" s="532"/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84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6"/>
      <c r="E4" s="136"/>
      <c r="F4" s="136"/>
      <c r="G4" s="136"/>
      <c r="H4" s="136"/>
      <c r="I4" s="145"/>
    </row>
    <row r="5" spans="1:13" ht="15">
      <c r="A5" s="110" t="s">
        <v>850</v>
      </c>
      <c r="B5" s="79"/>
      <c r="C5" s="79"/>
      <c r="D5" s="223"/>
      <c r="E5" s="223"/>
      <c r="F5" s="223"/>
      <c r="G5" s="223"/>
      <c r="H5" s="223"/>
      <c r="I5" s="222"/>
    </row>
    <row r="6" spans="1:13" customFormat="1" ht="13.5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60">
      <c r="A7" s="148" t="s">
        <v>64</v>
      </c>
      <c r="B7" s="134" t="s">
        <v>368</v>
      </c>
      <c r="C7" s="134" t="s">
        <v>369</v>
      </c>
      <c r="D7" s="134" t="s">
        <v>374</v>
      </c>
      <c r="E7" s="134" t="s">
        <v>376</v>
      </c>
      <c r="F7" s="134" t="s">
        <v>370</v>
      </c>
      <c r="G7" s="134" t="s">
        <v>371</v>
      </c>
      <c r="H7" s="134" t="s">
        <v>383</v>
      </c>
      <c r="I7" s="134" t="s">
        <v>372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6">
        <v>1</v>
      </c>
      <c r="B9" s="25"/>
      <c r="C9" s="25"/>
      <c r="D9" s="25"/>
      <c r="E9" s="25"/>
      <c r="F9" s="219"/>
      <c r="G9" s="219"/>
      <c r="H9" s="219"/>
      <c r="I9" s="25"/>
    </row>
    <row r="10" spans="1:13" customFormat="1" ht="15">
      <c r="A10" s="66">
        <v>2</v>
      </c>
      <c r="B10" s="25"/>
      <c r="C10" s="25"/>
      <c r="D10" s="25"/>
      <c r="E10" s="25"/>
      <c r="F10" s="219"/>
      <c r="G10" s="219"/>
      <c r="H10" s="219"/>
      <c r="I10" s="25"/>
    </row>
    <row r="11" spans="1:13" customFormat="1" ht="15">
      <c r="A11" s="66">
        <v>3</v>
      </c>
      <c r="B11" s="25"/>
      <c r="C11" s="25"/>
      <c r="D11" s="25"/>
      <c r="E11" s="25"/>
      <c r="F11" s="219"/>
      <c r="G11" s="219"/>
      <c r="H11" s="219"/>
      <c r="I11" s="25"/>
    </row>
    <row r="12" spans="1:13" customFormat="1" ht="15">
      <c r="A12" s="66">
        <v>4</v>
      </c>
      <c r="B12" s="25"/>
      <c r="C12" s="25"/>
      <c r="D12" s="25"/>
      <c r="E12" s="25"/>
      <c r="F12" s="219"/>
      <c r="G12" s="219"/>
      <c r="H12" s="219"/>
      <c r="I12" s="25"/>
    </row>
    <row r="13" spans="1:13" customFormat="1" ht="15">
      <c r="A13" s="66">
        <v>5</v>
      </c>
      <c r="B13" s="25"/>
      <c r="C13" s="25"/>
      <c r="D13" s="25"/>
      <c r="E13" s="25"/>
      <c r="F13" s="219"/>
      <c r="G13" s="219"/>
      <c r="H13" s="219"/>
      <c r="I13" s="25"/>
    </row>
    <row r="14" spans="1:13" customFormat="1" ht="15">
      <c r="A14" s="66">
        <v>6</v>
      </c>
      <c r="B14" s="25"/>
      <c r="C14" s="25"/>
      <c r="D14" s="25"/>
      <c r="E14" s="25"/>
      <c r="F14" s="219"/>
      <c r="G14" s="219"/>
      <c r="H14" s="219"/>
      <c r="I14" s="25"/>
    </row>
    <row r="15" spans="1:13" customFormat="1" ht="15">
      <c r="A15" s="66">
        <v>7</v>
      </c>
      <c r="B15" s="25"/>
      <c r="C15" s="25"/>
      <c r="D15" s="25"/>
      <c r="E15" s="25"/>
      <c r="F15" s="219"/>
      <c r="G15" s="219"/>
      <c r="H15" s="219"/>
      <c r="I15" s="25"/>
    </row>
    <row r="16" spans="1:13" customFormat="1" ht="15">
      <c r="A16" s="66">
        <v>8</v>
      </c>
      <c r="B16" s="25"/>
      <c r="C16" s="25"/>
      <c r="D16" s="25"/>
      <c r="E16" s="25"/>
      <c r="F16" s="219"/>
      <c r="G16" s="219"/>
      <c r="H16" s="219"/>
      <c r="I16" s="25"/>
    </row>
    <row r="17" spans="1:9" customFormat="1" ht="15">
      <c r="A17" s="66">
        <v>9</v>
      </c>
      <c r="B17" s="25"/>
      <c r="C17" s="25"/>
      <c r="D17" s="25"/>
      <c r="E17" s="25"/>
      <c r="F17" s="219"/>
      <c r="G17" s="219"/>
      <c r="H17" s="219"/>
      <c r="I17" s="25"/>
    </row>
    <row r="18" spans="1:9" customFormat="1" ht="15">
      <c r="A18" s="66">
        <v>10</v>
      </c>
      <c r="B18" s="25"/>
      <c r="C18" s="25"/>
      <c r="D18" s="25"/>
      <c r="E18" s="25"/>
      <c r="F18" s="219"/>
      <c r="G18" s="219"/>
      <c r="H18" s="219"/>
      <c r="I18" s="25"/>
    </row>
    <row r="19" spans="1:9" customFormat="1" ht="15">
      <c r="A19" s="66">
        <v>11</v>
      </c>
      <c r="B19" s="25"/>
      <c r="C19" s="25"/>
      <c r="D19" s="25"/>
      <c r="E19" s="25"/>
      <c r="F19" s="219"/>
      <c r="G19" s="219"/>
      <c r="H19" s="219"/>
      <c r="I19" s="25"/>
    </row>
    <row r="20" spans="1:9" customFormat="1" ht="15">
      <c r="A20" s="66">
        <v>12</v>
      </c>
      <c r="B20" s="25"/>
      <c r="C20" s="25"/>
      <c r="D20" s="25"/>
      <c r="E20" s="25"/>
      <c r="F20" s="219"/>
      <c r="G20" s="219"/>
      <c r="H20" s="219"/>
      <c r="I20" s="25"/>
    </row>
    <row r="21" spans="1:9" customFormat="1" ht="15">
      <c r="A21" s="66">
        <v>13</v>
      </c>
      <c r="B21" s="25"/>
      <c r="C21" s="25"/>
      <c r="D21" s="25"/>
      <c r="E21" s="25"/>
      <c r="F21" s="219"/>
      <c r="G21" s="219"/>
      <c r="H21" s="219"/>
      <c r="I21" s="25"/>
    </row>
    <row r="22" spans="1:9" customFormat="1" ht="15">
      <c r="A22" s="66">
        <v>14</v>
      </c>
      <c r="B22" s="25"/>
      <c r="C22" s="25"/>
      <c r="D22" s="25"/>
      <c r="E22" s="25"/>
      <c r="F22" s="219"/>
      <c r="G22" s="219"/>
      <c r="H22" s="219"/>
      <c r="I22" s="25"/>
    </row>
    <row r="23" spans="1:9" customFormat="1" ht="15">
      <c r="A23" s="66">
        <v>15</v>
      </c>
      <c r="B23" s="25"/>
      <c r="C23" s="25"/>
      <c r="D23" s="25"/>
      <c r="E23" s="25"/>
      <c r="F23" s="219"/>
      <c r="G23" s="219"/>
      <c r="H23" s="219"/>
      <c r="I23" s="25"/>
    </row>
    <row r="24" spans="1:9" customFormat="1" ht="15">
      <c r="A24" s="66">
        <v>16</v>
      </c>
      <c r="B24" s="25"/>
      <c r="C24" s="25"/>
      <c r="D24" s="25"/>
      <c r="E24" s="25"/>
      <c r="F24" s="219"/>
      <c r="G24" s="219"/>
      <c r="H24" s="219"/>
      <c r="I24" s="25"/>
    </row>
    <row r="25" spans="1:9" customFormat="1" ht="15">
      <c r="A25" s="66">
        <v>17</v>
      </c>
      <c r="B25" s="25"/>
      <c r="C25" s="25"/>
      <c r="D25" s="25"/>
      <c r="E25" s="25"/>
      <c r="F25" s="219"/>
      <c r="G25" s="219"/>
      <c r="H25" s="219"/>
      <c r="I25" s="25"/>
    </row>
    <row r="26" spans="1:9" customFormat="1" ht="15">
      <c r="A26" s="66">
        <v>18</v>
      </c>
      <c r="B26" s="25"/>
      <c r="C26" s="25"/>
      <c r="D26" s="25"/>
      <c r="E26" s="25"/>
      <c r="F26" s="219"/>
      <c r="G26" s="219"/>
      <c r="H26" s="219"/>
      <c r="I26" s="25"/>
    </row>
    <row r="27" spans="1:9" customFormat="1" ht="15">
      <c r="A27" s="66" t="s">
        <v>268</v>
      </c>
      <c r="B27" s="25"/>
      <c r="C27" s="25"/>
      <c r="D27" s="25"/>
      <c r="E27" s="25"/>
      <c r="F27" s="219"/>
      <c r="G27" s="219"/>
      <c r="H27" s="219"/>
      <c r="I27" s="25"/>
    </row>
    <row r="28" spans="1:9">
      <c r="A28" s="224"/>
      <c r="B28" s="224"/>
      <c r="C28" s="224"/>
      <c r="D28" s="224"/>
      <c r="E28" s="224"/>
      <c r="F28" s="224"/>
      <c r="G28" s="224"/>
      <c r="H28" s="224"/>
      <c r="I28" s="224"/>
    </row>
    <row r="29" spans="1:9">
      <c r="A29" s="224"/>
      <c r="B29" s="224"/>
      <c r="C29" s="224"/>
      <c r="D29" s="224"/>
      <c r="E29" s="224"/>
      <c r="F29" s="224"/>
      <c r="G29" s="224"/>
      <c r="H29" s="224"/>
      <c r="I29" s="224"/>
    </row>
    <row r="30" spans="1:9">
      <c r="A30" s="225"/>
      <c r="B30" s="224"/>
      <c r="C30" s="224"/>
      <c r="D30" s="224"/>
      <c r="E30" s="224"/>
      <c r="F30" s="224"/>
      <c r="G30" s="224"/>
      <c r="H30" s="224"/>
      <c r="I30" s="224"/>
    </row>
    <row r="31" spans="1:9" ht="15">
      <c r="A31" s="183"/>
      <c r="B31" s="185" t="s">
        <v>96</v>
      </c>
      <c r="C31" s="183"/>
      <c r="D31" s="183"/>
      <c r="E31" s="186"/>
      <c r="F31" s="183"/>
      <c r="G31" s="183"/>
      <c r="H31" s="183"/>
      <c r="I31" s="183"/>
    </row>
    <row r="32" spans="1:9" ht="15">
      <c r="A32" s="183"/>
      <c r="B32" s="183"/>
      <c r="C32" s="187"/>
      <c r="D32" s="183"/>
      <c r="F32" s="187"/>
      <c r="G32" s="230"/>
    </row>
    <row r="33" spans="2:6" ht="15">
      <c r="B33" s="183"/>
      <c r="C33" s="189" t="s">
        <v>257</v>
      </c>
      <c r="D33" s="183"/>
      <c r="F33" s="190" t="s">
        <v>262</v>
      </c>
    </row>
    <row r="34" spans="2:6" ht="15">
      <c r="B34" s="183"/>
      <c r="C34" s="191" t="s">
        <v>128</v>
      </c>
      <c r="D34" s="183"/>
      <c r="F34" s="183" t="s">
        <v>258</v>
      </c>
    </row>
    <row r="35" spans="2:6" ht="15">
      <c r="B35" s="183"/>
      <c r="C35" s="191"/>
    </row>
  </sheetData>
  <mergeCells count="1">
    <mergeCell ref="I2:J2"/>
  </mergeCells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107"/>
  <sheetViews>
    <sheetView view="pageBreakPreview" topLeftCell="A76" zoomScale="70" zoomScaleSheetLayoutView="70" workbookViewId="0">
      <selection activeCell="H95" sqref="H95"/>
    </sheetView>
  </sheetViews>
  <sheetFormatPr defaultRowHeight="15"/>
  <cols>
    <col min="1" max="1" width="10" style="26" customWidth="1"/>
    <col min="2" max="2" width="20.28515625" style="26" customWidth="1"/>
    <col min="3" max="3" width="30" style="26" customWidth="1"/>
    <col min="4" max="4" width="29" style="26" customWidth="1"/>
    <col min="5" max="5" width="22.5703125" style="26" customWidth="1"/>
    <col min="6" max="6" width="20" style="26" customWidth="1"/>
    <col min="7" max="7" width="29.28515625" style="26" customWidth="1"/>
    <col min="8" max="8" width="27.140625" style="26" customWidth="1"/>
    <col min="9" max="9" width="26.42578125" style="26" customWidth="1"/>
    <col min="10" max="10" width="0.5703125" style="26" customWidth="1"/>
    <col min="11" max="16384" width="9.140625" style="26"/>
  </cols>
  <sheetData>
    <row r="1" spans="1:10">
      <c r="A1" s="409" t="s">
        <v>384</v>
      </c>
      <c r="B1" s="57"/>
      <c r="C1" s="57"/>
      <c r="D1" s="57"/>
      <c r="E1" s="57"/>
      <c r="F1" s="57"/>
      <c r="G1" s="57"/>
      <c r="H1" s="57"/>
      <c r="I1" s="410" t="s">
        <v>187</v>
      </c>
      <c r="J1" s="411"/>
    </row>
    <row r="2" spans="1:10">
      <c r="A2" s="57" t="s">
        <v>129</v>
      </c>
      <c r="B2" s="57"/>
      <c r="C2" s="57"/>
      <c r="D2" s="57"/>
      <c r="E2" s="57"/>
      <c r="F2" s="57"/>
      <c r="G2" s="57"/>
      <c r="H2" s="57"/>
      <c r="I2" s="511" t="s">
        <v>889</v>
      </c>
      <c r="J2" s="512"/>
    </row>
    <row r="3" spans="1:10">
      <c r="A3" s="57"/>
      <c r="B3" s="57"/>
      <c r="C3" s="57"/>
      <c r="D3" s="57"/>
      <c r="E3" s="57"/>
      <c r="F3" s="57"/>
      <c r="G3" s="57"/>
      <c r="H3" s="57"/>
      <c r="I3" s="412"/>
      <c r="J3" s="411"/>
    </row>
    <row r="4" spans="1:10">
      <c r="A4" s="119" t="str">
        <f>'[4]ფორმა N2'!A4</f>
        <v>ანგარიშვალდებული პირის დასახელება:</v>
      </c>
      <c r="B4" s="57"/>
      <c r="C4" s="57"/>
      <c r="D4" s="57"/>
      <c r="E4" s="57"/>
      <c r="F4" s="57"/>
      <c r="G4" s="57"/>
      <c r="H4" s="57"/>
      <c r="I4" s="57"/>
      <c r="J4" s="111"/>
    </row>
    <row r="5" spans="1:10">
      <c r="A5" s="110" t="s">
        <v>850</v>
      </c>
      <c r="B5" s="413"/>
      <c r="C5" s="413"/>
      <c r="D5" s="413"/>
      <c r="E5" s="413"/>
      <c r="F5" s="413"/>
      <c r="G5" s="413"/>
      <c r="H5" s="413"/>
      <c r="I5" s="413"/>
      <c r="J5" s="111"/>
    </row>
    <row r="6" spans="1:10">
      <c r="A6" s="119"/>
      <c r="B6" s="57"/>
      <c r="C6" s="57"/>
      <c r="D6" s="57"/>
      <c r="E6" s="57"/>
      <c r="F6" s="57"/>
      <c r="G6" s="57"/>
      <c r="H6" s="57"/>
      <c r="I6" s="57"/>
      <c r="J6" s="111"/>
    </row>
    <row r="7" spans="1:10">
      <c r="A7" s="57"/>
      <c r="B7" s="57"/>
      <c r="C7" s="57"/>
      <c r="D7" s="57"/>
      <c r="E7" s="57"/>
      <c r="F7" s="57"/>
      <c r="G7" s="57"/>
      <c r="H7" s="57"/>
      <c r="I7" s="57"/>
    </row>
    <row r="8" spans="1:10" ht="63.75" customHeight="1">
      <c r="A8" s="414" t="s">
        <v>64</v>
      </c>
      <c r="B8" s="414" t="s">
        <v>360</v>
      </c>
      <c r="C8" s="415" t="s">
        <v>410</v>
      </c>
      <c r="D8" s="415" t="s">
        <v>411</v>
      </c>
      <c r="E8" s="415" t="s">
        <v>361</v>
      </c>
      <c r="F8" s="415" t="s">
        <v>380</v>
      </c>
      <c r="G8" s="415" t="s">
        <v>381</v>
      </c>
      <c r="H8" s="415" t="s">
        <v>412</v>
      </c>
      <c r="I8" s="415" t="s">
        <v>382</v>
      </c>
    </row>
    <row r="9" spans="1:10" ht="30">
      <c r="A9" s="168">
        <v>1</v>
      </c>
      <c r="B9" s="389">
        <v>41759</v>
      </c>
      <c r="C9" s="390" t="s">
        <v>689</v>
      </c>
      <c r="D9" s="393">
        <v>205283637</v>
      </c>
      <c r="E9" s="391" t="s">
        <v>690</v>
      </c>
      <c r="F9" s="391">
        <v>84312.34</v>
      </c>
      <c r="G9" s="391">
        <v>84312.34</v>
      </c>
      <c r="H9" s="391">
        <v>0</v>
      </c>
      <c r="I9" s="391">
        <v>84312.34</v>
      </c>
    </row>
    <row r="10" spans="1:10" ht="30">
      <c r="A10" s="168">
        <v>2</v>
      </c>
      <c r="B10" s="389">
        <v>41131</v>
      </c>
      <c r="C10" s="390" t="s">
        <v>691</v>
      </c>
      <c r="D10" s="393"/>
      <c r="E10" s="391" t="s">
        <v>692</v>
      </c>
      <c r="F10" s="391">
        <v>41437.199999999997</v>
      </c>
      <c r="G10" s="391">
        <v>41437.199999999997</v>
      </c>
      <c r="H10" s="399">
        <v>0</v>
      </c>
      <c r="I10" s="391">
        <v>41437.199999999997</v>
      </c>
    </row>
    <row r="11" spans="1:10" ht="60">
      <c r="A11" s="168">
        <v>3</v>
      </c>
      <c r="B11" s="389">
        <v>41139</v>
      </c>
      <c r="C11" s="390" t="s">
        <v>890</v>
      </c>
      <c r="D11" s="393">
        <v>205282905</v>
      </c>
      <c r="E11" s="392" t="s">
        <v>693</v>
      </c>
      <c r="F11" s="391">
        <v>141390</v>
      </c>
      <c r="G11" s="391">
        <v>141390</v>
      </c>
      <c r="H11" s="399">
        <v>0</v>
      </c>
      <c r="I11" s="391">
        <v>141390</v>
      </c>
    </row>
    <row r="12" spans="1:10">
      <c r="A12" s="168">
        <v>4</v>
      </c>
      <c r="B12" s="389">
        <v>41084</v>
      </c>
      <c r="C12" s="390" t="s">
        <v>694</v>
      </c>
      <c r="D12" s="393">
        <v>60001104537</v>
      </c>
      <c r="E12" s="391" t="s">
        <v>695</v>
      </c>
      <c r="F12" s="400">
        <v>162.5</v>
      </c>
      <c r="G12" s="400">
        <v>162.5</v>
      </c>
      <c r="H12" s="399">
        <v>0</v>
      </c>
      <c r="I12" s="400">
        <v>162.5</v>
      </c>
    </row>
    <row r="13" spans="1:10">
      <c r="A13" s="168">
        <v>5</v>
      </c>
      <c r="B13" s="389">
        <v>41083</v>
      </c>
      <c r="C13" s="390" t="s">
        <v>696</v>
      </c>
      <c r="D13" s="393">
        <v>16001002430</v>
      </c>
      <c r="E13" s="391" t="s">
        <v>695</v>
      </c>
      <c r="F13" s="400">
        <v>100</v>
      </c>
      <c r="G13" s="400">
        <v>100</v>
      </c>
      <c r="H13" s="399">
        <v>0</v>
      </c>
      <c r="I13" s="400">
        <v>100</v>
      </c>
    </row>
    <row r="14" spans="1:10">
      <c r="A14" s="168">
        <v>6</v>
      </c>
      <c r="B14" s="389">
        <v>41083</v>
      </c>
      <c r="C14" s="390" t="s">
        <v>697</v>
      </c>
      <c r="D14" s="393">
        <v>16201033680</v>
      </c>
      <c r="E14" s="391" t="s">
        <v>695</v>
      </c>
      <c r="F14" s="400">
        <v>100</v>
      </c>
      <c r="G14" s="400">
        <v>100</v>
      </c>
      <c r="H14" s="399">
        <v>0</v>
      </c>
      <c r="I14" s="400">
        <v>100</v>
      </c>
    </row>
    <row r="15" spans="1:10">
      <c r="A15" s="168">
        <v>7</v>
      </c>
      <c r="B15" s="389">
        <v>41084</v>
      </c>
      <c r="C15" s="390" t="s">
        <v>698</v>
      </c>
      <c r="D15" s="393">
        <v>61006053900</v>
      </c>
      <c r="E15" s="391" t="s">
        <v>695</v>
      </c>
      <c r="F15" s="400">
        <v>162.5</v>
      </c>
      <c r="G15" s="400">
        <v>162.5</v>
      </c>
      <c r="H15" s="401">
        <v>0</v>
      </c>
      <c r="I15" s="400">
        <v>162.5</v>
      </c>
    </row>
    <row r="16" spans="1:10">
      <c r="A16" s="168">
        <v>8</v>
      </c>
      <c r="B16" s="389">
        <v>41083</v>
      </c>
      <c r="C16" s="390" t="s">
        <v>699</v>
      </c>
      <c r="D16" s="393">
        <v>61008001136</v>
      </c>
      <c r="E16" s="391" t="s">
        <v>695</v>
      </c>
      <c r="F16" s="400">
        <v>125</v>
      </c>
      <c r="G16" s="400">
        <v>125</v>
      </c>
      <c r="H16" s="399">
        <v>0</v>
      </c>
      <c r="I16" s="400">
        <v>125</v>
      </c>
    </row>
    <row r="17" spans="1:9">
      <c r="A17" s="168">
        <v>9</v>
      </c>
      <c r="B17" s="389">
        <v>41084</v>
      </c>
      <c r="C17" s="390" t="s">
        <v>700</v>
      </c>
      <c r="D17" s="393">
        <v>61006068519</v>
      </c>
      <c r="E17" s="391" t="s">
        <v>695</v>
      </c>
      <c r="F17" s="400">
        <v>162.5</v>
      </c>
      <c r="G17" s="400">
        <v>162.5</v>
      </c>
      <c r="H17" s="399">
        <v>0</v>
      </c>
      <c r="I17" s="400">
        <v>162.5</v>
      </c>
    </row>
    <row r="18" spans="1:9">
      <c r="A18" s="168">
        <v>10</v>
      </c>
      <c r="B18" s="389">
        <v>41083</v>
      </c>
      <c r="C18" s="390" t="s">
        <v>701</v>
      </c>
      <c r="D18" s="393">
        <v>61008001937</v>
      </c>
      <c r="E18" s="391" t="s">
        <v>695</v>
      </c>
      <c r="F18" s="400">
        <v>162.5</v>
      </c>
      <c r="G18" s="400">
        <v>162.5</v>
      </c>
      <c r="H18" s="401">
        <v>0</v>
      </c>
      <c r="I18" s="400">
        <v>162.5</v>
      </c>
    </row>
    <row r="19" spans="1:9">
      <c r="A19" s="168">
        <v>11</v>
      </c>
      <c r="B19" s="389">
        <v>41084</v>
      </c>
      <c r="C19" s="390" t="s">
        <v>702</v>
      </c>
      <c r="D19" s="393">
        <v>61006047190</v>
      </c>
      <c r="E19" s="391" t="s">
        <v>695</v>
      </c>
      <c r="F19" s="400">
        <v>162.5</v>
      </c>
      <c r="G19" s="400">
        <v>162.5</v>
      </c>
      <c r="H19" s="399">
        <v>0</v>
      </c>
      <c r="I19" s="400">
        <v>162.5</v>
      </c>
    </row>
    <row r="20" spans="1:9">
      <c r="A20" s="168">
        <v>12</v>
      </c>
      <c r="B20" s="389">
        <v>41083</v>
      </c>
      <c r="C20" s="390" t="s">
        <v>703</v>
      </c>
      <c r="D20" s="393">
        <v>61006053166</v>
      </c>
      <c r="E20" s="391" t="s">
        <v>695</v>
      </c>
      <c r="F20" s="400">
        <v>162.5</v>
      </c>
      <c r="G20" s="400">
        <v>162.5</v>
      </c>
      <c r="H20" s="399">
        <v>0</v>
      </c>
      <c r="I20" s="400">
        <v>162.5</v>
      </c>
    </row>
    <row r="21" spans="1:9">
      <c r="A21" s="168">
        <v>13</v>
      </c>
      <c r="B21" s="389">
        <v>41084</v>
      </c>
      <c r="C21" s="390" t="s">
        <v>704</v>
      </c>
      <c r="D21" s="393" t="s">
        <v>705</v>
      </c>
      <c r="E21" s="391" t="s">
        <v>695</v>
      </c>
      <c r="F21" s="400">
        <v>125</v>
      </c>
      <c r="G21" s="400">
        <v>125</v>
      </c>
      <c r="H21" s="399">
        <v>0</v>
      </c>
      <c r="I21" s="400">
        <v>125</v>
      </c>
    </row>
    <row r="22" spans="1:9">
      <c r="A22" s="168">
        <v>14</v>
      </c>
      <c r="B22" s="389">
        <v>41084</v>
      </c>
      <c r="C22" s="390" t="s">
        <v>706</v>
      </c>
      <c r="D22" s="393" t="s">
        <v>707</v>
      </c>
      <c r="E22" s="391" t="s">
        <v>695</v>
      </c>
      <c r="F22" s="400">
        <v>162.5</v>
      </c>
      <c r="G22" s="400">
        <v>162.5</v>
      </c>
      <c r="H22" s="399">
        <v>0</v>
      </c>
      <c r="I22" s="400">
        <v>162.5</v>
      </c>
    </row>
    <row r="23" spans="1:9">
      <c r="A23" s="168">
        <v>15</v>
      </c>
      <c r="B23" s="389">
        <v>41084</v>
      </c>
      <c r="C23" s="390" t="s">
        <v>708</v>
      </c>
      <c r="D23" s="393" t="s">
        <v>709</v>
      </c>
      <c r="E23" s="391" t="s">
        <v>695</v>
      </c>
      <c r="F23" s="400">
        <v>162.5</v>
      </c>
      <c r="G23" s="400">
        <v>162.5</v>
      </c>
      <c r="H23" s="399">
        <v>0</v>
      </c>
      <c r="I23" s="400">
        <v>162.5</v>
      </c>
    </row>
    <row r="24" spans="1:9">
      <c r="A24" s="168">
        <v>16</v>
      </c>
      <c r="B24" s="389">
        <v>41083</v>
      </c>
      <c r="C24" s="390" t="s">
        <v>710</v>
      </c>
      <c r="D24" s="393" t="s">
        <v>711</v>
      </c>
      <c r="E24" s="391" t="s">
        <v>695</v>
      </c>
      <c r="F24" s="400">
        <v>100</v>
      </c>
      <c r="G24" s="400">
        <v>100</v>
      </c>
      <c r="H24" s="399">
        <v>0</v>
      </c>
      <c r="I24" s="400">
        <v>100</v>
      </c>
    </row>
    <row r="25" spans="1:9">
      <c r="A25" s="168">
        <v>17</v>
      </c>
      <c r="B25" s="389">
        <v>41083</v>
      </c>
      <c r="C25" s="390" t="s">
        <v>712</v>
      </c>
      <c r="D25" s="393" t="s">
        <v>713</v>
      </c>
      <c r="E25" s="391" t="s">
        <v>695</v>
      </c>
      <c r="F25" s="400">
        <v>162.5</v>
      </c>
      <c r="G25" s="400">
        <v>162.5</v>
      </c>
      <c r="H25" s="401">
        <v>0</v>
      </c>
      <c r="I25" s="400">
        <v>162.5</v>
      </c>
    </row>
    <row r="26" spans="1:9">
      <c r="A26" s="168">
        <v>18</v>
      </c>
      <c r="B26" s="389">
        <v>41085</v>
      </c>
      <c r="C26" s="390" t="s">
        <v>714</v>
      </c>
      <c r="D26" s="393" t="s">
        <v>715</v>
      </c>
      <c r="E26" s="391" t="s">
        <v>695</v>
      </c>
      <c r="F26" s="400">
        <v>100</v>
      </c>
      <c r="G26" s="400">
        <v>100</v>
      </c>
      <c r="H26" s="401">
        <v>0</v>
      </c>
      <c r="I26" s="400">
        <v>100</v>
      </c>
    </row>
    <row r="27" spans="1:9">
      <c r="A27" s="168">
        <v>19</v>
      </c>
      <c r="B27" s="389">
        <v>41088</v>
      </c>
      <c r="C27" s="390" t="s">
        <v>716</v>
      </c>
      <c r="D27" s="393" t="s">
        <v>717</v>
      </c>
      <c r="E27" s="391" t="s">
        <v>695</v>
      </c>
      <c r="F27" s="400">
        <v>100</v>
      </c>
      <c r="G27" s="400">
        <v>100</v>
      </c>
      <c r="H27" s="401">
        <v>0</v>
      </c>
      <c r="I27" s="400">
        <v>100</v>
      </c>
    </row>
    <row r="28" spans="1:9">
      <c r="A28" s="168">
        <v>20</v>
      </c>
      <c r="B28" s="389">
        <v>41083</v>
      </c>
      <c r="C28" s="390" t="s">
        <v>718</v>
      </c>
      <c r="D28" s="393" t="s">
        <v>719</v>
      </c>
      <c r="E28" s="391" t="s">
        <v>695</v>
      </c>
      <c r="F28" s="400">
        <v>162.5</v>
      </c>
      <c r="G28" s="400">
        <v>162.5</v>
      </c>
      <c r="H28" s="399">
        <v>0</v>
      </c>
      <c r="I28" s="400">
        <v>162.5</v>
      </c>
    </row>
    <row r="29" spans="1:9">
      <c r="A29" s="168">
        <v>21</v>
      </c>
      <c r="B29" s="389">
        <v>41083</v>
      </c>
      <c r="C29" s="390" t="s">
        <v>720</v>
      </c>
      <c r="D29" s="393" t="s">
        <v>721</v>
      </c>
      <c r="E29" s="391" t="s">
        <v>695</v>
      </c>
      <c r="F29" s="400">
        <v>125</v>
      </c>
      <c r="G29" s="400">
        <v>125</v>
      </c>
      <c r="H29" s="399">
        <v>0</v>
      </c>
      <c r="I29" s="400">
        <v>125</v>
      </c>
    </row>
    <row r="30" spans="1:9">
      <c r="A30" s="168">
        <v>22</v>
      </c>
      <c r="B30" s="389">
        <v>41083</v>
      </c>
      <c r="C30" s="390" t="s">
        <v>722</v>
      </c>
      <c r="D30" s="393" t="s">
        <v>723</v>
      </c>
      <c r="E30" s="391" t="s">
        <v>695</v>
      </c>
      <c r="F30" s="400">
        <v>162.5</v>
      </c>
      <c r="G30" s="400">
        <v>162.5</v>
      </c>
      <c r="H30" s="399">
        <v>0</v>
      </c>
      <c r="I30" s="400">
        <v>162.5</v>
      </c>
    </row>
    <row r="31" spans="1:9">
      <c r="A31" s="168">
        <v>23</v>
      </c>
      <c r="B31" s="389">
        <v>41084</v>
      </c>
      <c r="C31" s="390" t="s">
        <v>724</v>
      </c>
      <c r="D31" s="393" t="s">
        <v>725</v>
      </c>
      <c r="E31" s="391" t="s">
        <v>695</v>
      </c>
      <c r="F31" s="400">
        <v>162.5</v>
      </c>
      <c r="G31" s="400">
        <v>162.5</v>
      </c>
      <c r="H31" s="399">
        <v>0</v>
      </c>
      <c r="I31" s="400">
        <v>162.5</v>
      </c>
    </row>
    <row r="32" spans="1:9">
      <c r="A32" s="168">
        <v>24</v>
      </c>
      <c r="B32" s="389">
        <v>41084</v>
      </c>
      <c r="C32" s="390" t="s">
        <v>726</v>
      </c>
      <c r="D32" s="393" t="s">
        <v>727</v>
      </c>
      <c r="E32" s="391" t="s">
        <v>695</v>
      </c>
      <c r="F32" s="400">
        <v>162.5</v>
      </c>
      <c r="G32" s="400">
        <v>162.5</v>
      </c>
      <c r="H32" s="399">
        <v>0</v>
      </c>
      <c r="I32" s="400">
        <v>162.5</v>
      </c>
    </row>
    <row r="33" spans="1:9">
      <c r="A33" s="168">
        <v>25</v>
      </c>
      <c r="B33" s="389">
        <v>41083</v>
      </c>
      <c r="C33" s="390" t="s">
        <v>728</v>
      </c>
      <c r="D33" s="393" t="s">
        <v>729</v>
      </c>
      <c r="E33" s="391" t="s">
        <v>695</v>
      </c>
      <c r="F33" s="400">
        <v>162.5</v>
      </c>
      <c r="G33" s="400">
        <v>162.5</v>
      </c>
      <c r="H33" s="399">
        <v>0</v>
      </c>
      <c r="I33" s="400">
        <v>162.5</v>
      </c>
    </row>
    <row r="34" spans="1:9">
      <c r="A34" s="168">
        <v>26</v>
      </c>
      <c r="B34" s="389">
        <v>41083</v>
      </c>
      <c r="C34" s="390" t="s">
        <v>730</v>
      </c>
      <c r="D34" s="393" t="s">
        <v>731</v>
      </c>
      <c r="E34" s="391" t="s">
        <v>695</v>
      </c>
      <c r="F34" s="400">
        <v>125</v>
      </c>
      <c r="G34" s="400">
        <v>125</v>
      </c>
      <c r="H34" s="399">
        <v>0</v>
      </c>
      <c r="I34" s="400">
        <v>125</v>
      </c>
    </row>
    <row r="35" spans="1:9">
      <c r="A35" s="168">
        <v>27</v>
      </c>
      <c r="B35" s="389">
        <v>41084</v>
      </c>
      <c r="C35" s="390" t="s">
        <v>732</v>
      </c>
      <c r="D35" s="393" t="s">
        <v>733</v>
      </c>
      <c r="E35" s="391" t="s">
        <v>695</v>
      </c>
      <c r="F35" s="400">
        <v>125</v>
      </c>
      <c r="G35" s="400">
        <v>125</v>
      </c>
      <c r="H35" s="399">
        <v>0</v>
      </c>
      <c r="I35" s="400">
        <v>125</v>
      </c>
    </row>
    <row r="36" spans="1:9">
      <c r="A36" s="168">
        <v>28</v>
      </c>
      <c r="B36" s="389">
        <v>41083</v>
      </c>
      <c r="C36" s="390" t="s">
        <v>734</v>
      </c>
      <c r="D36" s="393" t="s">
        <v>735</v>
      </c>
      <c r="E36" s="391" t="s">
        <v>695</v>
      </c>
      <c r="F36" s="400">
        <v>125</v>
      </c>
      <c r="G36" s="400">
        <v>125</v>
      </c>
      <c r="H36" s="399">
        <v>0</v>
      </c>
      <c r="I36" s="400">
        <v>125</v>
      </c>
    </row>
    <row r="37" spans="1:9">
      <c r="A37" s="168">
        <v>29</v>
      </c>
      <c r="B37" s="389">
        <v>41084</v>
      </c>
      <c r="C37" s="390" t="s">
        <v>736</v>
      </c>
      <c r="D37" s="393" t="s">
        <v>737</v>
      </c>
      <c r="E37" s="391" t="s">
        <v>695</v>
      </c>
      <c r="F37" s="400">
        <v>125</v>
      </c>
      <c r="G37" s="400">
        <v>125</v>
      </c>
      <c r="H37" s="399">
        <v>0</v>
      </c>
      <c r="I37" s="400">
        <v>125</v>
      </c>
    </row>
    <row r="38" spans="1:9">
      <c r="A38" s="168">
        <v>30</v>
      </c>
      <c r="B38" s="389">
        <v>41089</v>
      </c>
      <c r="C38" s="390" t="s">
        <v>738</v>
      </c>
      <c r="D38" s="393" t="s">
        <v>739</v>
      </c>
      <c r="E38" s="391" t="s">
        <v>695</v>
      </c>
      <c r="F38" s="400">
        <v>125</v>
      </c>
      <c r="G38" s="400">
        <v>125</v>
      </c>
      <c r="H38" s="399">
        <v>0</v>
      </c>
      <c r="I38" s="400">
        <v>125</v>
      </c>
    </row>
    <row r="39" spans="1:9">
      <c r="A39" s="168">
        <v>31</v>
      </c>
      <c r="B39" s="389">
        <v>41065</v>
      </c>
      <c r="C39" s="390" t="s">
        <v>740</v>
      </c>
      <c r="D39" s="393" t="s">
        <v>741</v>
      </c>
      <c r="E39" s="391" t="s">
        <v>695</v>
      </c>
      <c r="F39" s="400">
        <v>100</v>
      </c>
      <c r="G39" s="400">
        <v>100</v>
      </c>
      <c r="H39" s="401">
        <v>0</v>
      </c>
      <c r="I39" s="400">
        <v>100</v>
      </c>
    </row>
    <row r="40" spans="1:9">
      <c r="A40" s="168">
        <v>32</v>
      </c>
      <c r="B40" s="389">
        <v>41065</v>
      </c>
      <c r="C40" s="390" t="s">
        <v>742</v>
      </c>
      <c r="D40" s="393" t="s">
        <v>743</v>
      </c>
      <c r="E40" s="391" t="s">
        <v>695</v>
      </c>
      <c r="F40" s="400">
        <v>125</v>
      </c>
      <c r="G40" s="400">
        <v>125</v>
      </c>
      <c r="H40" s="399">
        <v>0</v>
      </c>
      <c r="I40" s="400">
        <v>125</v>
      </c>
    </row>
    <row r="41" spans="1:9">
      <c r="A41" s="168">
        <v>33</v>
      </c>
      <c r="B41" s="389">
        <v>41065</v>
      </c>
      <c r="C41" s="390" t="s">
        <v>744</v>
      </c>
      <c r="D41" s="393" t="s">
        <v>745</v>
      </c>
      <c r="E41" s="391" t="s">
        <v>695</v>
      </c>
      <c r="F41" s="400">
        <v>162.5</v>
      </c>
      <c r="G41" s="400">
        <v>162.5</v>
      </c>
      <c r="H41" s="399">
        <v>0</v>
      </c>
      <c r="I41" s="400">
        <v>162.5</v>
      </c>
    </row>
    <row r="42" spans="1:9">
      <c r="A42" s="168">
        <v>34</v>
      </c>
      <c r="B42" s="389">
        <v>41065</v>
      </c>
      <c r="C42" s="390" t="s">
        <v>746</v>
      </c>
      <c r="D42" s="393" t="s">
        <v>747</v>
      </c>
      <c r="E42" s="391" t="s">
        <v>695</v>
      </c>
      <c r="F42" s="400">
        <v>162.5</v>
      </c>
      <c r="G42" s="400">
        <v>162.5</v>
      </c>
      <c r="H42" s="399">
        <v>0</v>
      </c>
      <c r="I42" s="400">
        <v>162.5</v>
      </c>
    </row>
    <row r="43" spans="1:9">
      <c r="A43" s="168">
        <v>35</v>
      </c>
      <c r="B43" s="389">
        <v>41065</v>
      </c>
      <c r="C43" s="390" t="s">
        <v>748</v>
      </c>
      <c r="D43" s="393" t="s">
        <v>749</v>
      </c>
      <c r="E43" s="391" t="s">
        <v>695</v>
      </c>
      <c r="F43" s="400">
        <v>162.5</v>
      </c>
      <c r="G43" s="400">
        <v>162.5</v>
      </c>
      <c r="H43" s="399">
        <v>0</v>
      </c>
      <c r="I43" s="400">
        <v>162.5</v>
      </c>
    </row>
    <row r="44" spans="1:9">
      <c r="A44" s="168">
        <v>36</v>
      </c>
      <c r="B44" s="389">
        <v>41065</v>
      </c>
      <c r="C44" s="390" t="s">
        <v>750</v>
      </c>
      <c r="D44" s="393" t="s">
        <v>751</v>
      </c>
      <c r="E44" s="391" t="s">
        <v>695</v>
      </c>
      <c r="F44" s="400">
        <v>162.5</v>
      </c>
      <c r="G44" s="400">
        <v>162.5</v>
      </c>
      <c r="H44" s="399">
        <v>0</v>
      </c>
      <c r="I44" s="400">
        <v>162.5</v>
      </c>
    </row>
    <row r="45" spans="1:9">
      <c r="A45" s="168">
        <v>37</v>
      </c>
      <c r="B45" s="389">
        <v>41065</v>
      </c>
      <c r="C45" s="390" t="s">
        <v>752</v>
      </c>
      <c r="D45" s="393" t="s">
        <v>753</v>
      </c>
      <c r="E45" s="391" t="s">
        <v>695</v>
      </c>
      <c r="F45" s="400">
        <v>125</v>
      </c>
      <c r="G45" s="400">
        <v>125</v>
      </c>
      <c r="H45" s="399">
        <v>0</v>
      </c>
      <c r="I45" s="400">
        <v>125</v>
      </c>
    </row>
    <row r="46" spans="1:9">
      <c r="A46" s="168">
        <v>38</v>
      </c>
      <c r="B46" s="389">
        <v>41122</v>
      </c>
      <c r="C46" s="390" t="s">
        <v>754</v>
      </c>
      <c r="D46" s="393" t="s">
        <v>755</v>
      </c>
      <c r="E46" s="391" t="s">
        <v>756</v>
      </c>
      <c r="F46" s="400">
        <v>250</v>
      </c>
      <c r="G46" s="400">
        <v>250</v>
      </c>
      <c r="H46" s="399">
        <v>0</v>
      </c>
      <c r="I46" s="400">
        <v>250</v>
      </c>
    </row>
    <row r="47" spans="1:9">
      <c r="A47" s="168">
        <v>39</v>
      </c>
      <c r="B47" s="389">
        <v>41122</v>
      </c>
      <c r="C47" s="390" t="s">
        <v>757</v>
      </c>
      <c r="D47" s="393" t="s">
        <v>758</v>
      </c>
      <c r="E47" s="391" t="s">
        <v>756</v>
      </c>
      <c r="F47" s="400">
        <v>375</v>
      </c>
      <c r="G47" s="400">
        <v>375</v>
      </c>
      <c r="H47" s="399">
        <v>0</v>
      </c>
      <c r="I47" s="400">
        <v>375</v>
      </c>
    </row>
    <row r="48" spans="1:9">
      <c r="A48" s="168">
        <v>40</v>
      </c>
      <c r="B48" s="389">
        <v>41136</v>
      </c>
      <c r="C48" s="390" t="s">
        <v>759</v>
      </c>
      <c r="D48" s="393" t="s">
        <v>760</v>
      </c>
      <c r="E48" s="391" t="s">
        <v>756</v>
      </c>
      <c r="F48" s="400">
        <v>3125</v>
      </c>
      <c r="G48" s="400">
        <v>3125</v>
      </c>
      <c r="H48" s="399">
        <v>0</v>
      </c>
      <c r="I48" s="400">
        <v>3125</v>
      </c>
    </row>
    <row r="49" spans="1:9">
      <c r="A49" s="168">
        <v>41</v>
      </c>
      <c r="B49" s="389">
        <v>41136</v>
      </c>
      <c r="C49" s="390" t="s">
        <v>761</v>
      </c>
      <c r="D49" s="393" t="s">
        <v>762</v>
      </c>
      <c r="E49" s="391" t="s">
        <v>756</v>
      </c>
      <c r="F49" s="400">
        <v>500</v>
      </c>
      <c r="G49" s="400">
        <v>500</v>
      </c>
      <c r="H49" s="399">
        <v>0</v>
      </c>
      <c r="I49" s="400">
        <v>500</v>
      </c>
    </row>
    <row r="50" spans="1:9">
      <c r="A50" s="168">
        <v>42</v>
      </c>
      <c r="B50" s="389">
        <v>41136</v>
      </c>
      <c r="C50" s="390" t="s">
        <v>763</v>
      </c>
      <c r="D50" s="393" t="s">
        <v>764</v>
      </c>
      <c r="E50" s="391" t="s">
        <v>756</v>
      </c>
      <c r="F50" s="400">
        <v>520.83000000000004</v>
      </c>
      <c r="G50" s="400">
        <v>520.83000000000004</v>
      </c>
      <c r="H50" s="402">
        <v>0</v>
      </c>
      <c r="I50" s="400">
        <v>520.83000000000004</v>
      </c>
    </row>
    <row r="51" spans="1:9">
      <c r="A51" s="168">
        <v>43</v>
      </c>
      <c r="B51" s="389">
        <v>41136</v>
      </c>
      <c r="C51" s="390" t="s">
        <v>765</v>
      </c>
      <c r="D51" s="393" t="s">
        <v>766</v>
      </c>
      <c r="E51" s="391" t="s">
        <v>756</v>
      </c>
      <c r="F51" s="400">
        <v>1375</v>
      </c>
      <c r="G51" s="400">
        <v>1375</v>
      </c>
      <c r="H51" s="403">
        <v>0</v>
      </c>
      <c r="I51" s="400">
        <v>1375</v>
      </c>
    </row>
    <row r="52" spans="1:9">
      <c r="A52" s="168">
        <v>44</v>
      </c>
      <c r="B52" s="389">
        <v>41136</v>
      </c>
      <c r="C52" s="390" t="s">
        <v>767</v>
      </c>
      <c r="D52" s="393" t="s">
        <v>768</v>
      </c>
      <c r="E52" s="391" t="s">
        <v>756</v>
      </c>
      <c r="F52" s="400">
        <v>1375</v>
      </c>
      <c r="G52" s="400">
        <v>1375</v>
      </c>
      <c r="H52" s="403">
        <v>0</v>
      </c>
      <c r="I52" s="400">
        <v>1375</v>
      </c>
    </row>
    <row r="53" spans="1:9">
      <c r="A53" s="168">
        <v>45</v>
      </c>
      <c r="B53" s="389">
        <v>41145</v>
      </c>
      <c r="C53" s="390" t="s">
        <v>769</v>
      </c>
      <c r="D53" s="393">
        <v>404897215</v>
      </c>
      <c r="E53" s="391" t="s">
        <v>770</v>
      </c>
      <c r="F53" s="391">
        <v>110</v>
      </c>
      <c r="G53" s="391">
        <v>110</v>
      </c>
      <c r="H53" s="403">
        <v>0</v>
      </c>
      <c r="I53" s="391">
        <v>110</v>
      </c>
    </row>
    <row r="54" spans="1:9">
      <c r="A54" s="168">
        <v>46</v>
      </c>
      <c r="B54" s="389">
        <v>41157</v>
      </c>
      <c r="C54" s="390" t="s">
        <v>771</v>
      </c>
      <c r="D54" s="393"/>
      <c r="E54" s="391" t="s">
        <v>772</v>
      </c>
      <c r="F54" s="391">
        <v>544069.96</v>
      </c>
      <c r="G54" s="391">
        <v>544069.96</v>
      </c>
      <c r="H54" s="403">
        <v>0</v>
      </c>
      <c r="I54" s="391">
        <v>544069.96</v>
      </c>
    </row>
    <row r="55" spans="1:9">
      <c r="A55" s="168">
        <v>47</v>
      </c>
      <c r="B55" s="389">
        <v>41136</v>
      </c>
      <c r="C55" s="390" t="s">
        <v>773</v>
      </c>
      <c r="D55" s="393" t="s">
        <v>774</v>
      </c>
      <c r="E55" s="391" t="s">
        <v>677</v>
      </c>
      <c r="F55" s="391">
        <v>0.3</v>
      </c>
      <c r="G55" s="391">
        <v>0.3</v>
      </c>
      <c r="H55" s="403">
        <v>0</v>
      </c>
      <c r="I55" s="391">
        <v>0.3</v>
      </c>
    </row>
    <row r="56" spans="1:9">
      <c r="A56" s="168">
        <v>48</v>
      </c>
      <c r="B56" s="389">
        <v>41134</v>
      </c>
      <c r="C56" s="390" t="s">
        <v>775</v>
      </c>
      <c r="D56" s="393" t="s">
        <v>776</v>
      </c>
      <c r="E56" s="391" t="s">
        <v>677</v>
      </c>
      <c r="F56" s="391">
        <v>1412.48</v>
      </c>
      <c r="G56" s="391">
        <v>1412.48</v>
      </c>
      <c r="H56" s="403">
        <v>0</v>
      </c>
      <c r="I56" s="391">
        <v>1412.48</v>
      </c>
    </row>
    <row r="57" spans="1:9">
      <c r="A57" s="168">
        <v>49</v>
      </c>
      <c r="B57" s="389">
        <v>41130</v>
      </c>
      <c r="C57" s="390" t="s">
        <v>777</v>
      </c>
      <c r="D57" s="393" t="s">
        <v>778</v>
      </c>
      <c r="E57" s="391" t="s">
        <v>677</v>
      </c>
      <c r="F57" s="391">
        <v>541.53</v>
      </c>
      <c r="G57" s="391">
        <v>541.53</v>
      </c>
      <c r="H57" s="403">
        <v>0</v>
      </c>
      <c r="I57" s="391">
        <v>541.53</v>
      </c>
    </row>
    <row r="58" spans="1:9">
      <c r="A58" s="168">
        <v>50</v>
      </c>
      <c r="B58" s="389">
        <v>41182</v>
      </c>
      <c r="C58" s="390" t="s">
        <v>779</v>
      </c>
      <c r="D58" s="393" t="s">
        <v>780</v>
      </c>
      <c r="E58" s="391" t="s">
        <v>677</v>
      </c>
      <c r="F58" s="391">
        <v>887.5</v>
      </c>
      <c r="G58" s="391">
        <v>887.5</v>
      </c>
      <c r="H58" s="403">
        <v>0</v>
      </c>
      <c r="I58" s="391">
        <v>887.5</v>
      </c>
    </row>
    <row r="59" spans="1:9">
      <c r="A59" s="168">
        <v>51</v>
      </c>
      <c r="B59" s="389">
        <v>41177</v>
      </c>
      <c r="C59" s="390" t="s">
        <v>781</v>
      </c>
      <c r="D59" s="393"/>
      <c r="E59" s="391" t="s">
        <v>782</v>
      </c>
      <c r="F59" s="391">
        <v>373676.21</v>
      </c>
      <c r="G59" s="391">
        <v>373676.21</v>
      </c>
      <c r="H59" s="403">
        <v>0</v>
      </c>
      <c r="I59" s="391">
        <v>373676.21</v>
      </c>
    </row>
    <row r="60" spans="1:9" ht="30">
      <c r="A60" s="168">
        <v>52</v>
      </c>
      <c r="B60" s="389">
        <v>41172</v>
      </c>
      <c r="C60" s="390" t="s">
        <v>783</v>
      </c>
      <c r="D60" s="393" t="s">
        <v>784</v>
      </c>
      <c r="E60" s="391" t="s">
        <v>785</v>
      </c>
      <c r="F60" s="391">
        <v>19950</v>
      </c>
      <c r="G60" s="391">
        <v>19950</v>
      </c>
      <c r="H60" s="403">
        <v>0</v>
      </c>
      <c r="I60" s="391">
        <v>19950</v>
      </c>
    </row>
    <row r="61" spans="1:9" ht="30">
      <c r="A61" s="168">
        <v>53</v>
      </c>
      <c r="B61" s="389">
        <v>41170</v>
      </c>
      <c r="C61" s="390" t="s">
        <v>786</v>
      </c>
      <c r="D61" s="393" t="s">
        <v>787</v>
      </c>
      <c r="E61" s="391" t="s">
        <v>788</v>
      </c>
      <c r="F61" s="391">
        <v>625</v>
      </c>
      <c r="G61" s="391">
        <v>625</v>
      </c>
      <c r="H61" s="403">
        <v>0</v>
      </c>
      <c r="I61" s="391">
        <v>625</v>
      </c>
    </row>
    <row r="62" spans="1:9" ht="30">
      <c r="A62" s="168">
        <v>54</v>
      </c>
      <c r="B62" s="389">
        <v>41176</v>
      </c>
      <c r="C62" s="390" t="s">
        <v>789</v>
      </c>
      <c r="D62" s="393" t="s">
        <v>790</v>
      </c>
      <c r="E62" s="391" t="s">
        <v>788</v>
      </c>
      <c r="F62" s="391">
        <v>187.5</v>
      </c>
      <c r="G62" s="391">
        <v>187.5</v>
      </c>
      <c r="H62" s="403">
        <v>0</v>
      </c>
      <c r="I62" s="391">
        <v>187.5</v>
      </c>
    </row>
    <row r="63" spans="1:9">
      <c r="A63" s="168">
        <v>55</v>
      </c>
      <c r="B63" s="389">
        <v>41759</v>
      </c>
      <c r="C63" s="390" t="s">
        <v>791</v>
      </c>
      <c r="D63" s="393" t="s">
        <v>792</v>
      </c>
      <c r="E63" s="391" t="s">
        <v>793</v>
      </c>
      <c r="F63" s="404">
        <v>28327.84</v>
      </c>
      <c r="G63" s="404">
        <v>28327.84</v>
      </c>
      <c r="H63" s="391">
        <v>0</v>
      </c>
      <c r="I63" s="404">
        <v>28327.84</v>
      </c>
    </row>
    <row r="64" spans="1:9">
      <c r="A64" s="168">
        <v>56</v>
      </c>
      <c r="B64" s="389">
        <v>41182</v>
      </c>
      <c r="C64" s="390" t="s">
        <v>794</v>
      </c>
      <c r="D64" s="393" t="s">
        <v>795</v>
      </c>
      <c r="E64" s="391" t="s">
        <v>677</v>
      </c>
      <c r="F64" s="391">
        <v>846.78</v>
      </c>
      <c r="G64" s="391">
        <v>846.78</v>
      </c>
      <c r="H64" s="403">
        <v>0</v>
      </c>
      <c r="I64" s="391">
        <v>846.78</v>
      </c>
    </row>
    <row r="65" spans="1:9">
      <c r="A65" s="168">
        <v>57</v>
      </c>
      <c r="B65" s="389">
        <v>41182</v>
      </c>
      <c r="C65" s="390" t="s">
        <v>796</v>
      </c>
      <c r="D65" s="393" t="s">
        <v>797</v>
      </c>
      <c r="E65" s="391" t="s">
        <v>677</v>
      </c>
      <c r="F65" s="391">
        <v>2916.65</v>
      </c>
      <c r="G65" s="391">
        <v>2916.65</v>
      </c>
      <c r="H65" s="403">
        <v>0</v>
      </c>
      <c r="I65" s="391">
        <v>2916.65</v>
      </c>
    </row>
    <row r="66" spans="1:9">
      <c r="A66" s="168">
        <v>58</v>
      </c>
      <c r="B66" s="389">
        <v>41182</v>
      </c>
      <c r="C66" s="390" t="s">
        <v>798</v>
      </c>
      <c r="D66" s="393" t="s">
        <v>799</v>
      </c>
      <c r="E66" s="391" t="s">
        <v>677</v>
      </c>
      <c r="F66" s="391">
        <v>500</v>
      </c>
      <c r="G66" s="391">
        <v>500</v>
      </c>
      <c r="H66" s="403">
        <v>0</v>
      </c>
      <c r="I66" s="391">
        <v>500</v>
      </c>
    </row>
    <row r="67" spans="1:9">
      <c r="A67" s="168">
        <v>59</v>
      </c>
      <c r="B67" s="389">
        <v>41182</v>
      </c>
      <c r="C67" s="390" t="s">
        <v>800</v>
      </c>
      <c r="D67" s="393" t="s">
        <v>801</v>
      </c>
      <c r="E67" s="391" t="s">
        <v>677</v>
      </c>
      <c r="F67" s="391">
        <v>625</v>
      </c>
      <c r="G67" s="391">
        <v>625</v>
      </c>
      <c r="H67" s="403">
        <v>0</v>
      </c>
      <c r="I67" s="391">
        <v>625</v>
      </c>
    </row>
    <row r="68" spans="1:9">
      <c r="A68" s="168">
        <v>60</v>
      </c>
      <c r="B68" s="389">
        <v>41187</v>
      </c>
      <c r="C68" s="390" t="s">
        <v>802</v>
      </c>
      <c r="D68" s="393"/>
      <c r="E68" s="393" t="s">
        <v>803</v>
      </c>
      <c r="F68" s="391">
        <v>52478.12</v>
      </c>
      <c r="G68" s="391">
        <v>52478.12</v>
      </c>
      <c r="H68" s="403">
        <v>0</v>
      </c>
      <c r="I68" s="391">
        <v>52478.12</v>
      </c>
    </row>
    <row r="69" spans="1:9">
      <c r="A69" s="168">
        <v>61</v>
      </c>
      <c r="B69" s="389">
        <v>41153</v>
      </c>
      <c r="C69" s="394" t="s">
        <v>804</v>
      </c>
      <c r="D69" s="405" t="s">
        <v>805</v>
      </c>
      <c r="E69" s="391" t="s">
        <v>677</v>
      </c>
      <c r="F69" s="406">
        <v>747.33</v>
      </c>
      <c r="G69" s="406">
        <v>747.33</v>
      </c>
      <c r="H69" s="407">
        <v>0</v>
      </c>
      <c r="I69" s="406">
        <v>747.33</v>
      </c>
    </row>
    <row r="70" spans="1:9">
      <c r="A70" s="168">
        <v>62</v>
      </c>
      <c r="B70" s="389">
        <v>41059</v>
      </c>
      <c r="C70" s="394" t="s">
        <v>806</v>
      </c>
      <c r="D70" s="405" t="s">
        <v>807</v>
      </c>
      <c r="E70" s="395" t="s">
        <v>808</v>
      </c>
      <c r="F70" s="406">
        <v>65</v>
      </c>
      <c r="G70" s="406">
        <v>65</v>
      </c>
      <c r="H70" s="407">
        <v>0</v>
      </c>
      <c r="I70" s="406">
        <v>65</v>
      </c>
    </row>
    <row r="71" spans="1:9" ht="45">
      <c r="A71" s="168">
        <v>63</v>
      </c>
      <c r="B71" s="389">
        <v>41783</v>
      </c>
      <c r="C71" s="390" t="s">
        <v>809</v>
      </c>
      <c r="D71" s="393" t="s">
        <v>810</v>
      </c>
      <c r="E71" s="391" t="s">
        <v>811</v>
      </c>
      <c r="F71" s="406">
        <v>80104.399999999994</v>
      </c>
      <c r="G71" s="406">
        <v>80104.399999999994</v>
      </c>
      <c r="H71" s="391">
        <v>0</v>
      </c>
      <c r="I71" s="406">
        <v>80104.399999999994</v>
      </c>
    </row>
    <row r="72" spans="1:9">
      <c r="A72" s="168">
        <v>64</v>
      </c>
      <c r="B72" s="397" t="s">
        <v>812</v>
      </c>
      <c r="C72" s="390" t="s">
        <v>813</v>
      </c>
      <c r="D72" s="390">
        <v>45001015655</v>
      </c>
      <c r="E72" s="391" t="s">
        <v>814</v>
      </c>
      <c r="F72" s="408">
        <v>104.18</v>
      </c>
      <c r="G72" s="408">
        <v>104.18</v>
      </c>
      <c r="H72" s="391">
        <v>0</v>
      </c>
      <c r="I72" s="408">
        <v>104.18</v>
      </c>
    </row>
    <row r="73" spans="1:9">
      <c r="A73" s="168">
        <v>65</v>
      </c>
      <c r="B73" s="389" t="s">
        <v>815</v>
      </c>
      <c r="C73" s="398" t="s">
        <v>816</v>
      </c>
      <c r="D73" s="393" t="s">
        <v>817</v>
      </c>
      <c r="E73" s="391" t="s">
        <v>814</v>
      </c>
      <c r="F73" s="408">
        <v>0.35</v>
      </c>
      <c r="G73" s="408">
        <v>0.35</v>
      </c>
      <c r="H73" s="391">
        <v>0</v>
      </c>
      <c r="I73" s="408">
        <v>0.35</v>
      </c>
    </row>
    <row r="74" spans="1:9">
      <c r="A74" s="168">
        <v>66</v>
      </c>
      <c r="B74" s="389" t="s">
        <v>818</v>
      </c>
      <c r="C74" s="398" t="s">
        <v>819</v>
      </c>
      <c r="D74" s="393" t="s">
        <v>820</v>
      </c>
      <c r="E74" s="391" t="s">
        <v>814</v>
      </c>
      <c r="F74" s="408">
        <v>500</v>
      </c>
      <c r="G74" s="408">
        <v>500</v>
      </c>
      <c r="H74" s="391">
        <v>0</v>
      </c>
      <c r="I74" s="408">
        <v>500</v>
      </c>
    </row>
    <row r="75" spans="1:9">
      <c r="A75" s="168">
        <v>67</v>
      </c>
      <c r="B75" s="389" t="s">
        <v>818</v>
      </c>
      <c r="C75" s="398" t="s">
        <v>821</v>
      </c>
      <c r="D75" s="393" t="s">
        <v>822</v>
      </c>
      <c r="E75" s="391" t="s">
        <v>814</v>
      </c>
      <c r="F75" s="408">
        <v>625</v>
      </c>
      <c r="G75" s="408">
        <v>625</v>
      </c>
      <c r="H75" s="391">
        <v>0</v>
      </c>
      <c r="I75" s="408">
        <v>625</v>
      </c>
    </row>
    <row r="76" spans="1:9">
      <c r="A76" s="168">
        <v>68</v>
      </c>
      <c r="B76" s="389" t="s">
        <v>818</v>
      </c>
      <c r="C76" s="398" t="s">
        <v>823</v>
      </c>
      <c r="D76" s="393" t="s">
        <v>824</v>
      </c>
      <c r="E76" s="391" t="s">
        <v>814</v>
      </c>
      <c r="F76" s="408">
        <v>226.43</v>
      </c>
      <c r="G76" s="408">
        <v>226.43</v>
      </c>
      <c r="H76" s="391">
        <v>0</v>
      </c>
      <c r="I76" s="408">
        <v>226.43</v>
      </c>
    </row>
    <row r="77" spans="1:9">
      <c r="A77" s="168">
        <v>69</v>
      </c>
      <c r="B77" s="389" t="s">
        <v>818</v>
      </c>
      <c r="C77" s="398" t="s">
        <v>825</v>
      </c>
      <c r="D77" s="393" t="s">
        <v>826</v>
      </c>
      <c r="E77" s="391" t="s">
        <v>814</v>
      </c>
      <c r="F77" s="408">
        <v>563</v>
      </c>
      <c r="G77" s="408">
        <v>563</v>
      </c>
      <c r="H77" s="391">
        <v>0</v>
      </c>
      <c r="I77" s="408">
        <v>563</v>
      </c>
    </row>
    <row r="78" spans="1:9" ht="45">
      <c r="A78" s="168">
        <v>70</v>
      </c>
      <c r="B78" s="389" t="s">
        <v>818</v>
      </c>
      <c r="C78" s="398" t="s">
        <v>827</v>
      </c>
      <c r="D78" s="393" t="s">
        <v>828</v>
      </c>
      <c r="E78" s="391" t="s">
        <v>814</v>
      </c>
      <c r="F78" s="408">
        <v>801.23</v>
      </c>
      <c r="G78" s="408">
        <v>801.23</v>
      </c>
      <c r="H78" s="391">
        <v>0</v>
      </c>
      <c r="I78" s="408">
        <v>801.23</v>
      </c>
    </row>
    <row r="79" spans="1:9">
      <c r="A79" s="168">
        <v>71</v>
      </c>
      <c r="B79" s="389" t="s">
        <v>818</v>
      </c>
      <c r="C79" s="398" t="s">
        <v>829</v>
      </c>
      <c r="D79" s="393" t="s">
        <v>830</v>
      </c>
      <c r="E79" s="391" t="s">
        <v>814</v>
      </c>
      <c r="F79" s="408">
        <v>500</v>
      </c>
      <c r="G79" s="408">
        <v>500</v>
      </c>
      <c r="H79" s="391">
        <v>0</v>
      </c>
      <c r="I79" s="408">
        <v>500</v>
      </c>
    </row>
    <row r="80" spans="1:9">
      <c r="A80" s="168">
        <v>72</v>
      </c>
      <c r="B80" s="389" t="s">
        <v>831</v>
      </c>
      <c r="C80" s="398" t="s">
        <v>832</v>
      </c>
      <c r="D80" s="393" t="s">
        <v>833</v>
      </c>
      <c r="E80" s="391" t="s">
        <v>814</v>
      </c>
      <c r="F80" s="408">
        <v>1200</v>
      </c>
      <c r="G80" s="408">
        <v>1200</v>
      </c>
      <c r="H80" s="391">
        <v>0</v>
      </c>
      <c r="I80" s="408">
        <v>1200</v>
      </c>
    </row>
    <row r="81" spans="1:9">
      <c r="A81" s="168">
        <v>73</v>
      </c>
      <c r="B81" s="389" t="s">
        <v>818</v>
      </c>
      <c r="C81" s="398" t="s">
        <v>834</v>
      </c>
      <c r="D81" s="393" t="s">
        <v>835</v>
      </c>
      <c r="E81" s="391" t="s">
        <v>814</v>
      </c>
      <c r="F81" s="408">
        <v>1600</v>
      </c>
      <c r="G81" s="408">
        <v>1600</v>
      </c>
      <c r="H81" s="391">
        <v>0</v>
      </c>
      <c r="I81" s="408">
        <v>1600</v>
      </c>
    </row>
    <row r="82" spans="1:9">
      <c r="A82" s="168">
        <v>74</v>
      </c>
      <c r="B82" s="389" t="s">
        <v>818</v>
      </c>
      <c r="C82" s="398" t="s">
        <v>836</v>
      </c>
      <c r="D82" s="393">
        <v>61002014645</v>
      </c>
      <c r="E82" s="391" t="s">
        <v>814</v>
      </c>
      <c r="F82" s="408">
        <v>522.54</v>
      </c>
      <c r="G82" s="408">
        <v>522.54</v>
      </c>
      <c r="H82" s="391">
        <v>0</v>
      </c>
      <c r="I82" s="408">
        <v>522.54</v>
      </c>
    </row>
    <row r="83" spans="1:9">
      <c r="A83" s="168">
        <v>75</v>
      </c>
      <c r="B83" s="389" t="s">
        <v>818</v>
      </c>
      <c r="C83" s="398" t="s">
        <v>837</v>
      </c>
      <c r="D83" s="393" t="s">
        <v>838</v>
      </c>
      <c r="E83" s="391" t="s">
        <v>814</v>
      </c>
      <c r="F83" s="408">
        <v>873</v>
      </c>
      <c r="G83" s="408">
        <v>873</v>
      </c>
      <c r="H83" s="391">
        <v>0</v>
      </c>
      <c r="I83" s="408">
        <v>873</v>
      </c>
    </row>
    <row r="84" spans="1:9">
      <c r="A84" s="168">
        <v>76</v>
      </c>
      <c r="B84" s="389" t="s">
        <v>818</v>
      </c>
      <c r="C84" s="398" t="s">
        <v>839</v>
      </c>
      <c r="D84" s="393" t="s">
        <v>840</v>
      </c>
      <c r="E84" s="391" t="s">
        <v>814</v>
      </c>
      <c r="F84" s="408">
        <v>870.9</v>
      </c>
      <c r="G84" s="408">
        <v>870.9</v>
      </c>
      <c r="H84" s="391">
        <v>0</v>
      </c>
      <c r="I84" s="408">
        <v>870.9</v>
      </c>
    </row>
    <row r="85" spans="1:9">
      <c r="A85" s="168">
        <v>77</v>
      </c>
      <c r="B85" s="389" t="s">
        <v>818</v>
      </c>
      <c r="C85" s="398" t="s">
        <v>841</v>
      </c>
      <c r="D85" s="393" t="s">
        <v>842</v>
      </c>
      <c r="E85" s="391" t="s">
        <v>814</v>
      </c>
      <c r="F85" s="408">
        <v>500</v>
      </c>
      <c r="G85" s="408">
        <v>500</v>
      </c>
      <c r="H85" s="391">
        <v>0</v>
      </c>
      <c r="I85" s="408">
        <v>500</v>
      </c>
    </row>
    <row r="86" spans="1:9">
      <c r="A86" s="168">
        <v>78</v>
      </c>
      <c r="B86" s="435" t="s">
        <v>818</v>
      </c>
      <c r="C86" s="434" t="s">
        <v>843</v>
      </c>
      <c r="D86" s="436" t="s">
        <v>844</v>
      </c>
      <c r="E86" s="437" t="s">
        <v>814</v>
      </c>
      <c r="F86" s="438">
        <v>200</v>
      </c>
      <c r="G86" s="438">
        <v>200</v>
      </c>
      <c r="H86" s="437">
        <v>0</v>
      </c>
      <c r="I86" s="438">
        <v>200</v>
      </c>
    </row>
    <row r="87" spans="1:9">
      <c r="A87" s="168">
        <v>79</v>
      </c>
      <c r="B87" s="396"/>
      <c r="C87" s="376"/>
      <c r="D87" s="376"/>
      <c r="E87" s="391"/>
      <c r="F87" s="439"/>
      <c r="G87" s="439"/>
      <c r="H87" s="439"/>
      <c r="I87" s="439"/>
    </row>
    <row r="88" spans="1:9">
      <c r="A88" s="168">
        <v>80</v>
      </c>
      <c r="B88" s="396"/>
      <c r="C88" s="376"/>
      <c r="D88" s="376"/>
      <c r="E88" s="391"/>
      <c r="F88" s="439"/>
      <c r="G88" s="439"/>
      <c r="H88" s="439"/>
      <c r="I88" s="439"/>
    </row>
    <row r="89" spans="1:9">
      <c r="A89" s="168">
        <v>81</v>
      </c>
      <c r="B89" s="396"/>
      <c r="C89" s="376"/>
      <c r="D89" s="376"/>
      <c r="E89" s="391"/>
      <c r="F89" s="439"/>
      <c r="G89" s="439"/>
      <c r="H89" s="439"/>
      <c r="I89" s="439"/>
    </row>
    <row r="90" spans="1:9">
      <c r="A90" s="168">
        <v>82</v>
      </c>
      <c r="B90" s="396"/>
      <c r="C90" s="376"/>
      <c r="D90" s="376"/>
      <c r="E90" s="391"/>
      <c r="F90" s="439"/>
      <c r="G90" s="439"/>
      <c r="H90" s="439"/>
      <c r="I90" s="439"/>
    </row>
    <row r="91" spans="1:9">
      <c r="A91" s="168">
        <v>83</v>
      </c>
      <c r="B91" s="396"/>
      <c r="C91" s="376"/>
      <c r="D91" s="376"/>
      <c r="E91" s="391"/>
      <c r="F91" s="439"/>
      <c r="G91" s="439"/>
      <c r="H91" s="439"/>
      <c r="I91" s="439"/>
    </row>
    <row r="92" spans="1:9">
      <c r="A92" s="168">
        <v>84</v>
      </c>
      <c r="B92" s="396"/>
      <c r="C92" s="376"/>
      <c r="D92" s="376"/>
      <c r="E92" s="391"/>
      <c r="F92" s="439"/>
      <c r="G92" s="439"/>
      <c r="H92" s="439"/>
      <c r="I92" s="439"/>
    </row>
    <row r="93" spans="1:9">
      <c r="A93" s="168">
        <v>85</v>
      </c>
      <c r="B93" s="396"/>
      <c r="C93" s="376"/>
      <c r="D93" s="376"/>
      <c r="E93" s="391"/>
      <c r="F93" s="439"/>
      <c r="G93" s="439"/>
      <c r="H93" s="439"/>
      <c r="I93" s="439"/>
    </row>
    <row r="94" spans="1:9">
      <c r="A94" s="168" t="s">
        <v>268</v>
      </c>
      <c r="B94" s="416"/>
      <c r="C94" s="176"/>
      <c r="D94" s="176"/>
      <c r="E94" s="175"/>
      <c r="F94" s="175"/>
      <c r="G94" s="263"/>
      <c r="H94" s="272" t="s">
        <v>403</v>
      </c>
      <c r="I94" s="264">
        <f>SUM(I9:I93)</f>
        <v>1396593.6</v>
      </c>
    </row>
    <row r="96" spans="1:9">
      <c r="A96" s="26" t="s">
        <v>428</v>
      </c>
    </row>
    <row r="98" spans="1:12">
      <c r="B98" s="417" t="s">
        <v>96</v>
      </c>
      <c r="F98" s="109"/>
    </row>
    <row r="99" spans="1:12">
      <c r="F99" s="110"/>
      <c r="I99" s="110"/>
      <c r="J99" s="110"/>
      <c r="K99" s="110"/>
      <c r="L99" s="110"/>
    </row>
    <row r="100" spans="1:12">
      <c r="C100" s="418"/>
      <c r="F100" s="418"/>
      <c r="G100" s="418"/>
      <c r="H100" s="111"/>
      <c r="I100" s="419"/>
      <c r="J100" s="110"/>
      <c r="K100" s="110"/>
      <c r="L100" s="110"/>
    </row>
    <row r="101" spans="1:12">
      <c r="A101" s="110"/>
      <c r="C101" s="420" t="s">
        <v>257</v>
      </c>
      <c r="F101" s="111" t="s">
        <v>262</v>
      </c>
      <c r="G101" s="420"/>
      <c r="H101" s="420"/>
      <c r="I101" s="419"/>
      <c r="J101" s="110"/>
      <c r="K101" s="110"/>
      <c r="L101" s="110"/>
    </row>
    <row r="102" spans="1:12">
      <c r="A102" s="110"/>
      <c r="C102" s="421" t="s">
        <v>128</v>
      </c>
      <c r="F102" s="26" t="s">
        <v>258</v>
      </c>
      <c r="I102" s="110"/>
      <c r="J102" s="110"/>
      <c r="K102" s="110"/>
      <c r="L102" s="110"/>
    </row>
    <row r="103" spans="1:12" s="110" customFormat="1">
      <c r="B103" s="26"/>
      <c r="C103" s="421"/>
      <c r="G103" s="421"/>
      <c r="H103" s="421"/>
    </row>
    <row r="104" spans="1:12" s="110" customFormat="1" ht="12.75"/>
    <row r="105" spans="1:12" s="110" customFormat="1" ht="12.75"/>
    <row r="106" spans="1:12" s="110" customFormat="1" ht="12.75"/>
    <row r="107" spans="1:12" s="110" customFormat="1" ht="12.75"/>
  </sheetData>
  <mergeCells count="1">
    <mergeCell ref="I2:J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72:B94 B70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71 B9:B69">
      <formula1>40543</formula1>
      <formula2>42004</formula2>
    </dataValidation>
  </dataValidations>
  <printOptions gridLines="1"/>
  <pageMargins left="0.7" right="0.7" top="0.75" bottom="0.75" header="0.3" footer="0.3"/>
  <pageSetup scale="5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L12" sqref="L12"/>
    </sheetView>
  </sheetViews>
  <sheetFormatPr defaultRowHeight="12.75"/>
  <cols>
    <col min="1" max="1" width="2.7109375" style="195" customWidth="1"/>
    <col min="2" max="2" width="9" style="195" customWidth="1"/>
    <col min="3" max="3" width="23.42578125" style="195" customWidth="1"/>
    <col min="4" max="4" width="13.28515625" style="195" customWidth="1"/>
    <col min="5" max="5" width="9.5703125" style="195" customWidth="1"/>
    <col min="6" max="6" width="11.5703125" style="195" customWidth="1"/>
    <col min="7" max="7" width="12.28515625" style="195" customWidth="1"/>
    <col min="8" max="8" width="15.28515625" style="195" customWidth="1"/>
    <col min="9" max="9" width="17.5703125" style="195" customWidth="1"/>
    <col min="10" max="11" width="12.42578125" style="195" customWidth="1"/>
    <col min="12" max="12" width="23.5703125" style="195" customWidth="1"/>
    <col min="13" max="13" width="18.5703125" style="195" customWidth="1"/>
    <col min="14" max="14" width="0.85546875" style="195" customWidth="1"/>
    <col min="15" max="16384" width="9.140625" style="195"/>
  </cols>
  <sheetData>
    <row r="1" spans="1:14" ht="13.5">
      <c r="A1" s="192" t="s">
        <v>429</v>
      </c>
      <c r="B1" s="193"/>
      <c r="C1" s="193"/>
      <c r="D1" s="193"/>
      <c r="E1" s="193"/>
      <c r="F1" s="193"/>
      <c r="G1" s="193"/>
      <c r="H1" s="193"/>
      <c r="I1" s="196"/>
      <c r="J1" s="250"/>
      <c r="K1" s="250"/>
      <c r="L1" s="250"/>
      <c r="M1" s="250" t="s">
        <v>392</v>
      </c>
      <c r="N1" s="196"/>
    </row>
    <row r="2" spans="1:14" ht="15">
      <c r="A2" s="196" t="s">
        <v>307</v>
      </c>
      <c r="B2" s="193"/>
      <c r="C2" s="193"/>
      <c r="D2" s="194"/>
      <c r="E2" s="194"/>
      <c r="F2" s="194"/>
      <c r="G2" s="194"/>
      <c r="H2" s="194"/>
      <c r="I2" s="193"/>
      <c r="J2" s="193"/>
      <c r="K2" s="193"/>
      <c r="L2" s="193"/>
      <c r="M2" s="511" t="s">
        <v>889</v>
      </c>
      <c r="N2" s="512"/>
    </row>
    <row r="3" spans="1:14">
      <c r="A3" s="196"/>
      <c r="B3" s="193"/>
      <c r="C3" s="193"/>
      <c r="D3" s="194"/>
      <c r="E3" s="194"/>
      <c r="F3" s="194"/>
      <c r="G3" s="194"/>
      <c r="H3" s="194"/>
      <c r="I3" s="193"/>
      <c r="J3" s="193"/>
      <c r="K3" s="193"/>
      <c r="L3" s="193"/>
      <c r="M3" s="193"/>
      <c r="N3" s="196"/>
    </row>
    <row r="4" spans="1:14" ht="15">
      <c r="A4" s="114" t="s">
        <v>263</v>
      </c>
      <c r="B4" s="193"/>
      <c r="C4" s="193"/>
      <c r="D4" s="197"/>
      <c r="E4" s="251"/>
      <c r="F4" s="197"/>
      <c r="G4" s="194"/>
      <c r="H4" s="194"/>
      <c r="I4" s="194"/>
      <c r="J4" s="194"/>
      <c r="K4" s="194"/>
      <c r="L4" s="193"/>
      <c r="M4" s="194"/>
      <c r="N4" s="196"/>
    </row>
    <row r="5" spans="1:14">
      <c r="A5" s="110" t="s">
        <v>850</v>
      </c>
      <c r="B5" s="198"/>
      <c r="C5" s="198"/>
      <c r="D5" s="198"/>
      <c r="E5" s="199"/>
      <c r="F5" s="199"/>
      <c r="G5" s="199"/>
      <c r="H5" s="199"/>
      <c r="I5" s="199"/>
      <c r="J5" s="199"/>
      <c r="K5" s="199"/>
      <c r="L5" s="199"/>
      <c r="M5" s="199"/>
      <c r="N5" s="196"/>
    </row>
    <row r="6" spans="1:14" ht="13.5" thickBo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196"/>
    </row>
    <row r="7" spans="1:14" ht="51">
      <c r="A7" s="253" t="s">
        <v>64</v>
      </c>
      <c r="B7" s="254" t="s">
        <v>393</v>
      </c>
      <c r="C7" s="254" t="s">
        <v>394</v>
      </c>
      <c r="D7" s="255" t="s">
        <v>395</v>
      </c>
      <c r="E7" s="255" t="s">
        <v>264</v>
      </c>
      <c r="F7" s="255" t="s">
        <v>396</v>
      </c>
      <c r="G7" s="255" t="s">
        <v>397</v>
      </c>
      <c r="H7" s="254" t="s">
        <v>398</v>
      </c>
      <c r="I7" s="256" t="s">
        <v>399</v>
      </c>
      <c r="J7" s="256" t="s">
        <v>400</v>
      </c>
      <c r="K7" s="257" t="s">
        <v>401</v>
      </c>
      <c r="L7" s="257" t="s">
        <v>402</v>
      </c>
      <c r="M7" s="255" t="s">
        <v>392</v>
      </c>
      <c r="N7" s="196"/>
    </row>
    <row r="8" spans="1:14">
      <c r="A8" s="201">
        <v>1</v>
      </c>
      <c r="B8" s="202">
        <v>2</v>
      </c>
      <c r="C8" s="202">
        <v>3</v>
      </c>
      <c r="D8" s="203">
        <v>4</v>
      </c>
      <c r="E8" s="203">
        <v>5</v>
      </c>
      <c r="F8" s="203">
        <v>6</v>
      </c>
      <c r="G8" s="203">
        <v>7</v>
      </c>
      <c r="H8" s="203">
        <v>8</v>
      </c>
      <c r="I8" s="203">
        <v>9</v>
      </c>
      <c r="J8" s="203">
        <v>10</v>
      </c>
      <c r="K8" s="203">
        <v>11</v>
      </c>
      <c r="L8" s="203">
        <v>12</v>
      </c>
      <c r="M8" s="203">
        <v>13</v>
      </c>
      <c r="N8" s="196"/>
    </row>
    <row r="9" spans="1:14" ht="15">
      <c r="A9" s="204">
        <v>1</v>
      </c>
      <c r="B9" s="205"/>
      <c r="C9" s="258"/>
      <c r="D9" s="204"/>
      <c r="E9" s="204"/>
      <c r="F9" s="204"/>
      <c r="G9" s="204"/>
      <c r="H9" s="204"/>
      <c r="I9" s="204"/>
      <c r="J9" s="204"/>
      <c r="K9" s="204"/>
      <c r="L9" s="204"/>
      <c r="M9" s="259" t="str">
        <f t="shared" ref="M9:M33" si="0">IF(ISBLANK(B9),"",$M$2)</f>
        <v/>
      </c>
      <c r="N9" s="196"/>
    </row>
    <row r="10" spans="1:14" ht="15">
      <c r="A10" s="204">
        <v>2</v>
      </c>
      <c r="B10" s="205"/>
      <c r="C10" s="258"/>
      <c r="D10" s="204"/>
      <c r="E10" s="204"/>
      <c r="F10" s="204"/>
      <c r="G10" s="204"/>
      <c r="H10" s="204"/>
      <c r="I10" s="204"/>
      <c r="J10" s="204"/>
      <c r="K10" s="204"/>
      <c r="L10" s="204"/>
      <c r="M10" s="259" t="str">
        <f t="shared" si="0"/>
        <v/>
      </c>
      <c r="N10" s="196"/>
    </row>
    <row r="11" spans="1:14" ht="15">
      <c r="A11" s="204">
        <v>3</v>
      </c>
      <c r="B11" s="205"/>
      <c r="C11" s="258"/>
      <c r="D11" s="204"/>
      <c r="E11" s="204"/>
      <c r="F11" s="204"/>
      <c r="G11" s="204"/>
      <c r="H11" s="204"/>
      <c r="I11" s="204"/>
      <c r="J11" s="204"/>
      <c r="K11" s="204"/>
      <c r="L11" s="204"/>
      <c r="M11" s="259" t="str">
        <f t="shared" si="0"/>
        <v/>
      </c>
      <c r="N11" s="196"/>
    </row>
    <row r="12" spans="1:14" ht="15">
      <c r="A12" s="204">
        <v>4</v>
      </c>
      <c r="B12" s="205"/>
      <c r="C12" s="258"/>
      <c r="D12" s="204"/>
      <c r="E12" s="204"/>
      <c r="F12" s="204"/>
      <c r="G12" s="204"/>
      <c r="H12" s="204"/>
      <c r="I12" s="204"/>
      <c r="J12" s="204"/>
      <c r="K12" s="204"/>
      <c r="L12" s="204"/>
      <c r="M12" s="259" t="str">
        <f t="shared" si="0"/>
        <v/>
      </c>
      <c r="N12" s="196"/>
    </row>
    <row r="13" spans="1:14" ht="15">
      <c r="A13" s="204">
        <v>5</v>
      </c>
      <c r="B13" s="205"/>
      <c r="C13" s="258"/>
      <c r="D13" s="204"/>
      <c r="E13" s="204"/>
      <c r="F13" s="204"/>
      <c r="G13" s="204"/>
      <c r="H13" s="204"/>
      <c r="I13" s="204"/>
      <c r="J13" s="204"/>
      <c r="K13" s="204"/>
      <c r="L13" s="204"/>
      <c r="M13" s="259" t="str">
        <f t="shared" si="0"/>
        <v/>
      </c>
      <c r="N13" s="196"/>
    </row>
    <row r="14" spans="1:14" ht="15">
      <c r="A14" s="204">
        <v>6</v>
      </c>
      <c r="B14" s="205"/>
      <c r="C14" s="258"/>
      <c r="D14" s="204"/>
      <c r="E14" s="204"/>
      <c r="F14" s="204"/>
      <c r="G14" s="204"/>
      <c r="H14" s="204"/>
      <c r="I14" s="204"/>
      <c r="J14" s="204"/>
      <c r="K14" s="204"/>
      <c r="L14" s="204"/>
      <c r="M14" s="259" t="str">
        <f t="shared" si="0"/>
        <v/>
      </c>
      <c r="N14" s="196"/>
    </row>
    <row r="15" spans="1:14" ht="15">
      <c r="A15" s="204">
        <v>7</v>
      </c>
      <c r="B15" s="205"/>
      <c r="C15" s="258"/>
      <c r="D15" s="204"/>
      <c r="E15" s="204"/>
      <c r="F15" s="204"/>
      <c r="G15" s="204"/>
      <c r="H15" s="204"/>
      <c r="I15" s="204"/>
      <c r="J15" s="204"/>
      <c r="K15" s="204"/>
      <c r="L15" s="204"/>
      <c r="M15" s="259" t="str">
        <f t="shared" si="0"/>
        <v/>
      </c>
      <c r="N15" s="196"/>
    </row>
    <row r="16" spans="1:14" ht="15">
      <c r="A16" s="204">
        <v>8</v>
      </c>
      <c r="B16" s="205"/>
      <c r="C16" s="258"/>
      <c r="D16" s="204"/>
      <c r="E16" s="204"/>
      <c r="F16" s="204"/>
      <c r="G16" s="204"/>
      <c r="H16" s="204"/>
      <c r="I16" s="204"/>
      <c r="J16" s="204"/>
      <c r="K16" s="204"/>
      <c r="L16" s="204"/>
      <c r="M16" s="259" t="str">
        <f t="shared" si="0"/>
        <v/>
      </c>
      <c r="N16" s="196"/>
    </row>
    <row r="17" spans="1:14" ht="15">
      <c r="A17" s="204">
        <v>9</v>
      </c>
      <c r="B17" s="205"/>
      <c r="C17" s="258"/>
      <c r="D17" s="204"/>
      <c r="E17" s="204"/>
      <c r="F17" s="204"/>
      <c r="G17" s="204"/>
      <c r="H17" s="204"/>
      <c r="I17" s="204"/>
      <c r="J17" s="204"/>
      <c r="K17" s="204"/>
      <c r="L17" s="204"/>
      <c r="M17" s="259" t="str">
        <f t="shared" si="0"/>
        <v/>
      </c>
      <c r="N17" s="196"/>
    </row>
    <row r="18" spans="1:14" ht="15">
      <c r="A18" s="204">
        <v>10</v>
      </c>
      <c r="B18" s="205"/>
      <c r="C18" s="258"/>
      <c r="D18" s="204"/>
      <c r="E18" s="204"/>
      <c r="F18" s="204"/>
      <c r="G18" s="204"/>
      <c r="H18" s="204"/>
      <c r="I18" s="204"/>
      <c r="J18" s="204"/>
      <c r="K18" s="204"/>
      <c r="L18" s="204"/>
      <c r="M18" s="259" t="str">
        <f t="shared" si="0"/>
        <v/>
      </c>
      <c r="N18" s="196"/>
    </row>
    <row r="19" spans="1:14" ht="15">
      <c r="A19" s="204">
        <v>11</v>
      </c>
      <c r="B19" s="205"/>
      <c r="C19" s="258"/>
      <c r="D19" s="204"/>
      <c r="E19" s="204"/>
      <c r="F19" s="204"/>
      <c r="G19" s="204"/>
      <c r="H19" s="204"/>
      <c r="I19" s="204"/>
      <c r="J19" s="204"/>
      <c r="K19" s="204"/>
      <c r="L19" s="204"/>
      <c r="M19" s="259" t="str">
        <f t="shared" si="0"/>
        <v/>
      </c>
      <c r="N19" s="196"/>
    </row>
    <row r="20" spans="1:14" ht="15">
      <c r="A20" s="204">
        <v>12</v>
      </c>
      <c r="B20" s="205"/>
      <c r="C20" s="258"/>
      <c r="D20" s="204"/>
      <c r="E20" s="204"/>
      <c r="F20" s="204"/>
      <c r="G20" s="204"/>
      <c r="H20" s="204"/>
      <c r="I20" s="204"/>
      <c r="J20" s="204"/>
      <c r="K20" s="204"/>
      <c r="L20" s="204"/>
      <c r="M20" s="259" t="str">
        <f t="shared" si="0"/>
        <v/>
      </c>
      <c r="N20" s="196"/>
    </row>
    <row r="21" spans="1:14" ht="15">
      <c r="A21" s="204">
        <v>13</v>
      </c>
      <c r="B21" s="205"/>
      <c r="C21" s="258"/>
      <c r="D21" s="204"/>
      <c r="E21" s="204"/>
      <c r="F21" s="204"/>
      <c r="G21" s="204"/>
      <c r="H21" s="204"/>
      <c r="I21" s="204"/>
      <c r="J21" s="204"/>
      <c r="K21" s="204"/>
      <c r="L21" s="204"/>
      <c r="M21" s="259" t="str">
        <f t="shared" si="0"/>
        <v/>
      </c>
      <c r="N21" s="196"/>
    </row>
    <row r="22" spans="1:14" ht="15">
      <c r="A22" s="204">
        <v>14</v>
      </c>
      <c r="B22" s="205"/>
      <c r="C22" s="258"/>
      <c r="D22" s="204"/>
      <c r="E22" s="204"/>
      <c r="F22" s="204"/>
      <c r="G22" s="204"/>
      <c r="H22" s="204"/>
      <c r="I22" s="204"/>
      <c r="J22" s="204"/>
      <c r="K22" s="204"/>
      <c r="L22" s="204"/>
      <c r="M22" s="259" t="str">
        <f t="shared" si="0"/>
        <v/>
      </c>
      <c r="N22" s="196"/>
    </row>
    <row r="23" spans="1:14" ht="15">
      <c r="A23" s="204">
        <v>15</v>
      </c>
      <c r="B23" s="205"/>
      <c r="C23" s="258"/>
      <c r="D23" s="204"/>
      <c r="E23" s="204"/>
      <c r="F23" s="204"/>
      <c r="G23" s="204"/>
      <c r="H23" s="204"/>
      <c r="I23" s="204"/>
      <c r="J23" s="204"/>
      <c r="K23" s="204"/>
      <c r="L23" s="204"/>
      <c r="M23" s="259" t="str">
        <f t="shared" si="0"/>
        <v/>
      </c>
      <c r="N23" s="196"/>
    </row>
    <row r="24" spans="1:14" ht="15">
      <c r="A24" s="204">
        <v>16</v>
      </c>
      <c r="B24" s="205"/>
      <c r="C24" s="258"/>
      <c r="D24" s="204"/>
      <c r="E24" s="204"/>
      <c r="F24" s="204"/>
      <c r="G24" s="204"/>
      <c r="H24" s="204"/>
      <c r="I24" s="204"/>
      <c r="J24" s="204"/>
      <c r="K24" s="204"/>
      <c r="L24" s="204"/>
      <c r="M24" s="259" t="str">
        <f t="shared" si="0"/>
        <v/>
      </c>
      <c r="N24" s="196"/>
    </row>
    <row r="25" spans="1:14" ht="15">
      <c r="A25" s="204">
        <v>17</v>
      </c>
      <c r="B25" s="205"/>
      <c r="C25" s="258"/>
      <c r="D25" s="204"/>
      <c r="E25" s="204"/>
      <c r="F25" s="204"/>
      <c r="G25" s="204"/>
      <c r="H25" s="204"/>
      <c r="I25" s="204"/>
      <c r="J25" s="204"/>
      <c r="K25" s="204"/>
      <c r="L25" s="204"/>
      <c r="M25" s="259" t="str">
        <f t="shared" si="0"/>
        <v/>
      </c>
      <c r="N25" s="196"/>
    </row>
    <row r="26" spans="1:14" ht="15">
      <c r="A26" s="204">
        <v>18</v>
      </c>
      <c r="B26" s="205"/>
      <c r="C26" s="258"/>
      <c r="D26" s="204"/>
      <c r="E26" s="204"/>
      <c r="F26" s="204"/>
      <c r="G26" s="204"/>
      <c r="H26" s="204"/>
      <c r="I26" s="204"/>
      <c r="J26" s="204"/>
      <c r="K26" s="204"/>
      <c r="L26" s="204"/>
      <c r="M26" s="259" t="str">
        <f t="shared" si="0"/>
        <v/>
      </c>
      <c r="N26" s="196"/>
    </row>
    <row r="27" spans="1:14" ht="15">
      <c r="A27" s="204">
        <v>19</v>
      </c>
      <c r="B27" s="205"/>
      <c r="C27" s="258"/>
      <c r="D27" s="204"/>
      <c r="E27" s="204"/>
      <c r="F27" s="204"/>
      <c r="G27" s="204"/>
      <c r="H27" s="204"/>
      <c r="I27" s="204"/>
      <c r="J27" s="204"/>
      <c r="K27" s="204"/>
      <c r="L27" s="204"/>
      <c r="M27" s="259" t="str">
        <f t="shared" si="0"/>
        <v/>
      </c>
      <c r="N27" s="196"/>
    </row>
    <row r="28" spans="1:14" ht="15">
      <c r="A28" s="204">
        <v>20</v>
      </c>
      <c r="B28" s="205"/>
      <c r="C28" s="258"/>
      <c r="D28" s="204"/>
      <c r="E28" s="204"/>
      <c r="F28" s="204"/>
      <c r="G28" s="204"/>
      <c r="H28" s="204"/>
      <c r="I28" s="204"/>
      <c r="J28" s="204"/>
      <c r="K28" s="204"/>
      <c r="L28" s="204"/>
      <c r="M28" s="259" t="str">
        <f t="shared" si="0"/>
        <v/>
      </c>
      <c r="N28" s="196"/>
    </row>
    <row r="29" spans="1:14" ht="15">
      <c r="A29" s="204">
        <v>21</v>
      </c>
      <c r="B29" s="205"/>
      <c r="C29" s="258"/>
      <c r="D29" s="204"/>
      <c r="E29" s="204"/>
      <c r="F29" s="204"/>
      <c r="G29" s="204"/>
      <c r="H29" s="204"/>
      <c r="I29" s="204"/>
      <c r="J29" s="204"/>
      <c r="K29" s="204"/>
      <c r="L29" s="204"/>
      <c r="M29" s="259" t="str">
        <f t="shared" si="0"/>
        <v/>
      </c>
      <c r="N29" s="196"/>
    </row>
    <row r="30" spans="1:14" ht="15">
      <c r="A30" s="204">
        <v>22</v>
      </c>
      <c r="B30" s="205"/>
      <c r="C30" s="258"/>
      <c r="D30" s="204"/>
      <c r="E30" s="204"/>
      <c r="F30" s="204"/>
      <c r="G30" s="204"/>
      <c r="H30" s="204"/>
      <c r="I30" s="204"/>
      <c r="J30" s="204"/>
      <c r="K30" s="204"/>
      <c r="L30" s="204"/>
      <c r="M30" s="259" t="str">
        <f t="shared" si="0"/>
        <v/>
      </c>
      <c r="N30" s="196"/>
    </row>
    <row r="31" spans="1:14" ht="15">
      <c r="A31" s="204">
        <v>23</v>
      </c>
      <c r="B31" s="205"/>
      <c r="C31" s="258"/>
      <c r="D31" s="204"/>
      <c r="E31" s="204"/>
      <c r="F31" s="204"/>
      <c r="G31" s="204"/>
      <c r="H31" s="204"/>
      <c r="I31" s="204"/>
      <c r="J31" s="204"/>
      <c r="K31" s="204"/>
      <c r="L31" s="204"/>
      <c r="M31" s="259" t="str">
        <f t="shared" si="0"/>
        <v/>
      </c>
      <c r="N31" s="196"/>
    </row>
    <row r="32" spans="1:14" ht="15">
      <c r="A32" s="204">
        <v>24</v>
      </c>
      <c r="B32" s="205"/>
      <c r="C32" s="258"/>
      <c r="D32" s="204"/>
      <c r="E32" s="204"/>
      <c r="F32" s="204"/>
      <c r="G32" s="204"/>
      <c r="H32" s="204"/>
      <c r="I32" s="204"/>
      <c r="J32" s="204"/>
      <c r="K32" s="204"/>
      <c r="L32" s="204"/>
      <c r="M32" s="259" t="str">
        <f t="shared" si="0"/>
        <v/>
      </c>
      <c r="N32" s="196"/>
    </row>
    <row r="33" spans="1:14" ht="15">
      <c r="A33" s="260" t="s">
        <v>268</v>
      </c>
      <c r="B33" s="205"/>
      <c r="C33" s="258"/>
      <c r="D33" s="204"/>
      <c r="E33" s="204"/>
      <c r="F33" s="204"/>
      <c r="G33" s="204"/>
      <c r="H33" s="204"/>
      <c r="I33" s="204"/>
      <c r="J33" s="204"/>
      <c r="K33" s="204"/>
      <c r="L33" s="204"/>
      <c r="M33" s="259" t="str">
        <f t="shared" si="0"/>
        <v/>
      </c>
      <c r="N33" s="196"/>
    </row>
    <row r="34" spans="1:14" s="211" customFormat="1"/>
    <row r="37" spans="1:14" s="21" customFormat="1" ht="15">
      <c r="B37" s="206" t="s">
        <v>96</v>
      </c>
    </row>
    <row r="38" spans="1:14" s="21" customFormat="1" ht="15">
      <c r="B38" s="206"/>
    </row>
    <row r="39" spans="1:14" s="21" customFormat="1" ht="15">
      <c r="C39" s="208"/>
      <c r="D39" s="207"/>
      <c r="E39" s="207"/>
      <c r="H39" s="208"/>
      <c r="I39" s="208"/>
      <c r="J39" s="207"/>
      <c r="K39" s="207"/>
      <c r="L39" s="207"/>
    </row>
    <row r="40" spans="1:14" s="21" customFormat="1" ht="15">
      <c r="C40" s="209" t="s">
        <v>257</v>
      </c>
      <c r="D40" s="207"/>
      <c r="E40" s="207"/>
      <c r="H40" s="206" t="s">
        <v>309</v>
      </c>
      <c r="M40" s="207"/>
    </row>
    <row r="41" spans="1:14" s="21" customFormat="1" ht="15">
      <c r="C41" s="209" t="s">
        <v>128</v>
      </c>
      <c r="D41" s="207"/>
      <c r="E41" s="207"/>
      <c r="H41" s="210" t="s">
        <v>258</v>
      </c>
      <c r="M41" s="207"/>
    </row>
    <row r="42" spans="1:14" ht="15">
      <c r="C42" s="209"/>
      <c r="F42" s="210"/>
      <c r="J42" s="212"/>
      <c r="K42" s="212"/>
      <c r="L42" s="212"/>
      <c r="M42" s="212"/>
    </row>
    <row r="43" spans="1:14" ht="15">
      <c r="C43" s="209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208</v>
      </c>
      <c r="C1" t="s">
        <v>188</v>
      </c>
      <c r="E1" t="s">
        <v>215</v>
      </c>
      <c r="G1" t="s">
        <v>225</v>
      </c>
    </row>
    <row r="2" spans="1:7" ht="15">
      <c r="A2" s="60">
        <v>40907</v>
      </c>
      <c r="C2" t="s">
        <v>189</v>
      </c>
      <c r="E2" t="s">
        <v>220</v>
      </c>
      <c r="G2" s="61" t="s">
        <v>226</v>
      </c>
    </row>
    <row r="3" spans="1:7" ht="15">
      <c r="A3" s="60">
        <v>40908</v>
      </c>
      <c r="C3" t="s">
        <v>190</v>
      </c>
      <c r="E3" t="s">
        <v>221</v>
      </c>
      <c r="G3" s="61" t="s">
        <v>227</v>
      </c>
    </row>
    <row r="4" spans="1:7" ht="15">
      <c r="A4" s="60">
        <v>40909</v>
      </c>
      <c r="C4" t="s">
        <v>191</v>
      </c>
      <c r="E4" t="s">
        <v>222</v>
      </c>
      <c r="G4" s="61" t="s">
        <v>228</v>
      </c>
    </row>
    <row r="5" spans="1:7">
      <c r="A5" s="60">
        <v>40910</v>
      </c>
      <c r="C5" t="s">
        <v>192</v>
      </c>
      <c r="E5" t="s">
        <v>223</v>
      </c>
    </row>
    <row r="6" spans="1:7">
      <c r="A6" s="60">
        <v>40911</v>
      </c>
      <c r="C6" t="s">
        <v>193</v>
      </c>
    </row>
    <row r="7" spans="1:7">
      <c r="A7" s="60">
        <v>40912</v>
      </c>
      <c r="C7" t="s">
        <v>194</v>
      </c>
    </row>
    <row r="8" spans="1:7">
      <c r="A8" s="60">
        <v>40913</v>
      </c>
      <c r="C8" t="s">
        <v>195</v>
      </c>
    </row>
    <row r="9" spans="1:7">
      <c r="A9" s="60">
        <v>40914</v>
      </c>
      <c r="C9" t="s">
        <v>196</v>
      </c>
    </row>
    <row r="10" spans="1:7">
      <c r="A10" s="60">
        <v>40915</v>
      </c>
      <c r="C10" t="s">
        <v>197</v>
      </c>
    </row>
    <row r="11" spans="1:7">
      <c r="A11" s="60">
        <v>40916</v>
      </c>
      <c r="C11" t="s">
        <v>198</v>
      </c>
    </row>
    <row r="12" spans="1:7">
      <c r="A12" s="60">
        <v>40917</v>
      </c>
      <c r="C12" t="s">
        <v>199</v>
      </c>
    </row>
    <row r="13" spans="1:7">
      <c r="A13" s="60">
        <v>40918</v>
      </c>
      <c r="C13" t="s">
        <v>200</v>
      </c>
    </row>
    <row r="14" spans="1:7">
      <c r="A14" s="60">
        <v>40919</v>
      </c>
      <c r="C14" t="s">
        <v>201</v>
      </c>
    </row>
    <row r="15" spans="1:7">
      <c r="A15" s="60">
        <v>40920</v>
      </c>
      <c r="C15" t="s">
        <v>202</v>
      </c>
    </row>
    <row r="16" spans="1:7">
      <c r="A16" s="60">
        <v>40921</v>
      </c>
      <c r="C16" t="s">
        <v>203</v>
      </c>
    </row>
    <row r="17" spans="1:3">
      <c r="A17" s="60">
        <v>40922</v>
      </c>
      <c r="C17" t="s">
        <v>204</v>
      </c>
    </row>
    <row r="18" spans="1:3">
      <c r="A18" s="60">
        <v>40923</v>
      </c>
      <c r="C18" t="s">
        <v>205</v>
      </c>
    </row>
    <row r="19" spans="1:3">
      <c r="A19" s="60">
        <v>40924</v>
      </c>
      <c r="C19" t="s">
        <v>206</v>
      </c>
    </row>
    <row r="20" spans="1:3">
      <c r="A20" s="60">
        <v>40925</v>
      </c>
      <c r="C20" t="s">
        <v>207</v>
      </c>
    </row>
    <row r="21" spans="1:3">
      <c r="A21" s="60">
        <v>40926</v>
      </c>
    </row>
    <row r="22" spans="1:3">
      <c r="A22" s="60">
        <v>40927</v>
      </c>
    </row>
    <row r="23" spans="1:3">
      <c r="A23" s="60">
        <v>40928</v>
      </c>
    </row>
    <row r="24" spans="1:3">
      <c r="A24" s="60">
        <v>40929</v>
      </c>
    </row>
    <row r="25" spans="1:3">
      <c r="A25" s="60">
        <v>40930</v>
      </c>
    </row>
    <row r="26" spans="1:3">
      <c r="A26" s="60">
        <v>40931</v>
      </c>
    </row>
    <row r="27" spans="1:3">
      <c r="A27" s="60">
        <v>40932</v>
      </c>
    </row>
    <row r="28" spans="1:3">
      <c r="A28" s="60">
        <v>40933</v>
      </c>
    </row>
    <row r="29" spans="1:3">
      <c r="A29" s="60">
        <v>40934</v>
      </c>
    </row>
    <row r="30" spans="1:3">
      <c r="A30" s="60">
        <v>40935</v>
      </c>
    </row>
    <row r="31" spans="1:3">
      <c r="A31" s="60">
        <v>40936</v>
      </c>
    </row>
    <row r="32" spans="1:3">
      <c r="A32" s="60">
        <v>40937</v>
      </c>
    </row>
    <row r="33" spans="1:1">
      <c r="A33" s="60">
        <v>40938</v>
      </c>
    </row>
    <row r="34" spans="1:1">
      <c r="A34" s="60">
        <v>40939</v>
      </c>
    </row>
    <row r="35" spans="1:1">
      <c r="A35" s="60">
        <v>40941</v>
      </c>
    </row>
    <row r="36" spans="1:1">
      <c r="A36" s="60">
        <v>40942</v>
      </c>
    </row>
    <row r="37" spans="1:1">
      <c r="A37" s="60">
        <v>40943</v>
      </c>
    </row>
    <row r="38" spans="1:1">
      <c r="A38" s="60">
        <v>40944</v>
      </c>
    </row>
    <row r="39" spans="1:1">
      <c r="A39" s="60">
        <v>40945</v>
      </c>
    </row>
    <row r="40" spans="1:1">
      <c r="A40" s="60">
        <v>40946</v>
      </c>
    </row>
    <row r="41" spans="1:1">
      <c r="A41" s="60">
        <v>40947</v>
      </c>
    </row>
    <row r="42" spans="1:1">
      <c r="A42" s="60">
        <v>40948</v>
      </c>
    </row>
    <row r="43" spans="1:1">
      <c r="A43" s="60">
        <v>40949</v>
      </c>
    </row>
    <row r="44" spans="1:1">
      <c r="A44" s="60">
        <v>40950</v>
      </c>
    </row>
    <row r="45" spans="1:1">
      <c r="A45" s="60">
        <v>40951</v>
      </c>
    </row>
    <row r="46" spans="1:1">
      <c r="A46" s="60">
        <v>40952</v>
      </c>
    </row>
    <row r="47" spans="1:1">
      <c r="A47" s="60">
        <v>40953</v>
      </c>
    </row>
    <row r="48" spans="1:1">
      <c r="A48" s="60">
        <v>40954</v>
      </c>
    </row>
    <row r="49" spans="1:1">
      <c r="A49" s="60">
        <v>40955</v>
      </c>
    </row>
    <row r="50" spans="1:1">
      <c r="A50" s="60">
        <v>40956</v>
      </c>
    </row>
    <row r="51" spans="1:1">
      <c r="A51" s="60">
        <v>40957</v>
      </c>
    </row>
    <row r="52" spans="1:1">
      <c r="A52" s="60">
        <v>40958</v>
      </c>
    </row>
    <row r="53" spans="1:1">
      <c r="A53" s="60">
        <v>40959</v>
      </c>
    </row>
    <row r="54" spans="1:1">
      <c r="A54" s="60">
        <v>40960</v>
      </c>
    </row>
    <row r="55" spans="1:1">
      <c r="A55" s="60">
        <v>40961</v>
      </c>
    </row>
    <row r="56" spans="1:1">
      <c r="A56" s="60">
        <v>40962</v>
      </c>
    </row>
    <row r="57" spans="1:1">
      <c r="A57" s="60">
        <v>40963</v>
      </c>
    </row>
    <row r="58" spans="1:1">
      <c r="A58" s="60">
        <v>40964</v>
      </c>
    </row>
    <row r="59" spans="1:1">
      <c r="A59" s="60">
        <v>40965</v>
      </c>
    </row>
    <row r="60" spans="1:1">
      <c r="A60" s="60">
        <v>40966</v>
      </c>
    </row>
    <row r="61" spans="1:1">
      <c r="A61" s="60">
        <v>40967</v>
      </c>
    </row>
    <row r="62" spans="1:1">
      <c r="A62" s="60">
        <v>40968</v>
      </c>
    </row>
    <row r="63" spans="1:1">
      <c r="A63" s="60">
        <v>40969</v>
      </c>
    </row>
    <row r="64" spans="1:1">
      <c r="A64" s="60">
        <v>40970</v>
      </c>
    </row>
    <row r="65" spans="1:1">
      <c r="A65" s="60">
        <v>40971</v>
      </c>
    </row>
    <row r="66" spans="1:1">
      <c r="A66" s="60">
        <v>40972</v>
      </c>
    </row>
    <row r="67" spans="1:1">
      <c r="A67" s="60">
        <v>40973</v>
      </c>
    </row>
    <row r="68" spans="1:1">
      <c r="A68" s="60">
        <v>40974</v>
      </c>
    </row>
    <row r="69" spans="1:1">
      <c r="A69" s="60">
        <v>40975</v>
      </c>
    </row>
    <row r="70" spans="1:1">
      <c r="A70" s="60">
        <v>40976</v>
      </c>
    </row>
    <row r="71" spans="1:1">
      <c r="A71" s="60">
        <v>40977</v>
      </c>
    </row>
    <row r="72" spans="1:1">
      <c r="A72" s="60">
        <v>40978</v>
      </c>
    </row>
    <row r="73" spans="1:1">
      <c r="A73" s="60">
        <v>40979</v>
      </c>
    </row>
    <row r="74" spans="1:1">
      <c r="A74" s="60">
        <v>40980</v>
      </c>
    </row>
    <row r="75" spans="1:1">
      <c r="A75" s="60">
        <v>40981</v>
      </c>
    </row>
    <row r="76" spans="1:1">
      <c r="A76" s="60">
        <v>40982</v>
      </c>
    </row>
    <row r="77" spans="1:1">
      <c r="A77" s="60">
        <v>40983</v>
      </c>
    </row>
    <row r="78" spans="1:1">
      <c r="A78" s="60">
        <v>40984</v>
      </c>
    </row>
    <row r="79" spans="1:1">
      <c r="A79" s="60">
        <v>40985</v>
      </c>
    </row>
    <row r="80" spans="1:1">
      <c r="A80" s="60">
        <v>40986</v>
      </c>
    </row>
    <row r="81" spans="1:1">
      <c r="A81" s="60">
        <v>40987</v>
      </c>
    </row>
    <row r="82" spans="1:1">
      <c r="A82" s="60">
        <v>40988</v>
      </c>
    </row>
    <row r="83" spans="1:1">
      <c r="A83" s="60">
        <v>40989</v>
      </c>
    </row>
    <row r="84" spans="1:1">
      <c r="A84" s="60">
        <v>40990</v>
      </c>
    </row>
    <row r="85" spans="1:1">
      <c r="A85" s="60">
        <v>40991</v>
      </c>
    </row>
    <row r="86" spans="1:1">
      <c r="A86" s="60">
        <v>40992</v>
      </c>
    </row>
    <row r="87" spans="1:1">
      <c r="A87" s="60">
        <v>40993</v>
      </c>
    </row>
    <row r="88" spans="1:1">
      <c r="A88" s="60">
        <v>40994</v>
      </c>
    </row>
    <row r="89" spans="1:1">
      <c r="A89" s="60">
        <v>40995</v>
      </c>
    </row>
    <row r="90" spans="1:1">
      <c r="A90" s="60">
        <v>40996</v>
      </c>
    </row>
    <row r="91" spans="1:1">
      <c r="A91" s="60">
        <v>40997</v>
      </c>
    </row>
    <row r="92" spans="1:1">
      <c r="A92" s="60">
        <v>40998</v>
      </c>
    </row>
    <row r="93" spans="1:1">
      <c r="A93" s="60">
        <v>40999</v>
      </c>
    </row>
    <row r="94" spans="1:1">
      <c r="A94" s="60">
        <v>41000</v>
      </c>
    </row>
    <row r="95" spans="1:1">
      <c r="A95" s="60">
        <v>41001</v>
      </c>
    </row>
    <row r="96" spans="1:1">
      <c r="A96" s="60">
        <v>41002</v>
      </c>
    </row>
    <row r="97" spans="1:1">
      <c r="A97" s="60">
        <v>41003</v>
      </c>
    </row>
    <row r="98" spans="1:1">
      <c r="A98" s="60">
        <v>41004</v>
      </c>
    </row>
    <row r="99" spans="1:1">
      <c r="A99" s="60">
        <v>41005</v>
      </c>
    </row>
    <row r="100" spans="1:1">
      <c r="A100" s="60">
        <v>41006</v>
      </c>
    </row>
    <row r="101" spans="1:1">
      <c r="A101" s="60">
        <v>41007</v>
      </c>
    </row>
    <row r="102" spans="1:1">
      <c r="A102" s="60">
        <v>41008</v>
      </c>
    </row>
    <row r="103" spans="1:1">
      <c r="A103" s="60">
        <v>41009</v>
      </c>
    </row>
    <row r="104" spans="1:1">
      <c r="A104" s="60">
        <v>41010</v>
      </c>
    </row>
    <row r="105" spans="1:1">
      <c r="A105" s="60">
        <v>41011</v>
      </c>
    </row>
    <row r="106" spans="1:1">
      <c r="A106" s="60">
        <v>41012</v>
      </c>
    </row>
    <row r="107" spans="1:1">
      <c r="A107" s="60">
        <v>41013</v>
      </c>
    </row>
    <row r="108" spans="1:1">
      <c r="A108" s="60">
        <v>41014</v>
      </c>
    </row>
    <row r="109" spans="1:1">
      <c r="A109" s="60">
        <v>41015</v>
      </c>
    </row>
    <row r="110" spans="1:1">
      <c r="A110" s="60">
        <v>41016</v>
      </c>
    </row>
    <row r="111" spans="1:1">
      <c r="A111" s="60">
        <v>41017</v>
      </c>
    </row>
    <row r="112" spans="1:1">
      <c r="A112" s="60">
        <v>41018</v>
      </c>
    </row>
    <row r="113" spans="1:1">
      <c r="A113" s="60">
        <v>41019</v>
      </c>
    </row>
    <row r="114" spans="1:1">
      <c r="A114" s="60">
        <v>41020</v>
      </c>
    </row>
    <row r="115" spans="1:1">
      <c r="A115" s="60">
        <v>41021</v>
      </c>
    </row>
    <row r="116" spans="1:1">
      <c r="A116" s="60">
        <v>41022</v>
      </c>
    </row>
    <row r="117" spans="1:1">
      <c r="A117" s="60">
        <v>41023</v>
      </c>
    </row>
    <row r="118" spans="1:1">
      <c r="A118" s="60">
        <v>41024</v>
      </c>
    </row>
    <row r="119" spans="1:1">
      <c r="A119" s="60">
        <v>41025</v>
      </c>
    </row>
    <row r="120" spans="1:1">
      <c r="A120" s="60">
        <v>41026</v>
      </c>
    </row>
    <row r="121" spans="1:1">
      <c r="A121" s="60">
        <v>41027</v>
      </c>
    </row>
    <row r="122" spans="1:1">
      <c r="A122" s="60">
        <v>41028</v>
      </c>
    </row>
    <row r="123" spans="1:1">
      <c r="A123" s="60">
        <v>41029</v>
      </c>
    </row>
    <row r="124" spans="1:1">
      <c r="A124" s="60">
        <v>41030</v>
      </c>
    </row>
    <row r="125" spans="1:1">
      <c r="A125" s="60">
        <v>41031</v>
      </c>
    </row>
    <row r="126" spans="1:1">
      <c r="A126" s="60">
        <v>41032</v>
      </c>
    </row>
    <row r="127" spans="1:1">
      <c r="A127" s="60">
        <v>41033</v>
      </c>
    </row>
    <row r="128" spans="1:1">
      <c r="A128" s="60">
        <v>41034</v>
      </c>
    </row>
    <row r="129" spans="1:1">
      <c r="A129" s="60">
        <v>41035</v>
      </c>
    </row>
    <row r="130" spans="1:1">
      <c r="A130" s="60">
        <v>41036</v>
      </c>
    </row>
    <row r="131" spans="1:1">
      <c r="A131" s="60">
        <v>41037</v>
      </c>
    </row>
    <row r="132" spans="1:1">
      <c r="A132" s="60">
        <v>41038</v>
      </c>
    </row>
    <row r="133" spans="1:1">
      <c r="A133" s="60">
        <v>41039</v>
      </c>
    </row>
    <row r="134" spans="1:1">
      <c r="A134" s="60">
        <v>41040</v>
      </c>
    </row>
    <row r="135" spans="1:1">
      <c r="A135" s="60">
        <v>41041</v>
      </c>
    </row>
    <row r="136" spans="1:1">
      <c r="A136" s="60">
        <v>41042</v>
      </c>
    </row>
    <row r="137" spans="1:1">
      <c r="A137" s="60">
        <v>41043</v>
      </c>
    </row>
    <row r="138" spans="1:1">
      <c r="A138" s="60">
        <v>41044</v>
      </c>
    </row>
    <row r="139" spans="1:1">
      <c r="A139" s="60">
        <v>41045</v>
      </c>
    </row>
    <row r="140" spans="1:1">
      <c r="A140" s="60">
        <v>41046</v>
      </c>
    </row>
    <row r="141" spans="1:1">
      <c r="A141" s="60">
        <v>41047</v>
      </c>
    </row>
    <row r="142" spans="1:1">
      <c r="A142" s="60">
        <v>41048</v>
      </c>
    </row>
    <row r="143" spans="1:1">
      <c r="A143" s="60">
        <v>41049</v>
      </c>
    </row>
    <row r="144" spans="1:1">
      <c r="A144" s="60">
        <v>41050</v>
      </c>
    </row>
    <row r="145" spans="1:1">
      <c r="A145" s="60">
        <v>41051</v>
      </c>
    </row>
    <row r="146" spans="1:1">
      <c r="A146" s="60">
        <v>41052</v>
      </c>
    </row>
    <row r="147" spans="1:1">
      <c r="A147" s="60">
        <v>41053</v>
      </c>
    </row>
    <row r="148" spans="1:1">
      <c r="A148" s="60">
        <v>41054</v>
      </c>
    </row>
    <row r="149" spans="1:1">
      <c r="A149" s="60">
        <v>41055</v>
      </c>
    </row>
    <row r="150" spans="1:1">
      <c r="A150" s="60">
        <v>41056</v>
      </c>
    </row>
    <row r="151" spans="1:1">
      <c r="A151" s="60">
        <v>41057</v>
      </c>
    </row>
    <row r="152" spans="1:1">
      <c r="A152" s="60">
        <v>41058</v>
      </c>
    </row>
    <row r="153" spans="1:1">
      <c r="A153" s="60">
        <v>41059</v>
      </c>
    </row>
    <row r="154" spans="1:1">
      <c r="A154" s="60">
        <v>41060</v>
      </c>
    </row>
    <row r="155" spans="1:1">
      <c r="A155" s="60">
        <v>41061</v>
      </c>
    </row>
    <row r="156" spans="1:1">
      <c r="A156" s="60">
        <v>41062</v>
      </c>
    </row>
    <row r="157" spans="1:1">
      <c r="A157" s="60">
        <v>41063</v>
      </c>
    </row>
    <row r="158" spans="1:1">
      <c r="A158" s="60">
        <v>41064</v>
      </c>
    </row>
    <row r="159" spans="1:1">
      <c r="A159" s="60">
        <v>41065</v>
      </c>
    </row>
    <row r="160" spans="1:1">
      <c r="A160" s="60">
        <v>41066</v>
      </c>
    </row>
    <row r="161" spans="1:1">
      <c r="A161" s="60">
        <v>41067</v>
      </c>
    </row>
    <row r="162" spans="1:1">
      <c r="A162" s="60">
        <v>41068</v>
      </c>
    </row>
    <row r="163" spans="1:1">
      <c r="A163" s="60">
        <v>41069</v>
      </c>
    </row>
    <row r="164" spans="1:1">
      <c r="A164" s="60">
        <v>41070</v>
      </c>
    </row>
    <row r="165" spans="1:1">
      <c r="A165" s="60">
        <v>41071</v>
      </c>
    </row>
    <row r="166" spans="1:1">
      <c r="A166" s="60">
        <v>41072</v>
      </c>
    </row>
    <row r="167" spans="1:1">
      <c r="A167" s="60">
        <v>41073</v>
      </c>
    </row>
    <row r="168" spans="1:1">
      <c r="A168" s="60">
        <v>41074</v>
      </c>
    </row>
    <row r="169" spans="1:1">
      <c r="A169" s="60">
        <v>41075</v>
      </c>
    </row>
    <row r="170" spans="1:1">
      <c r="A170" s="60">
        <v>41076</v>
      </c>
    </row>
    <row r="171" spans="1:1">
      <c r="A171" s="60">
        <v>41077</v>
      </c>
    </row>
    <row r="172" spans="1:1">
      <c r="A172" s="60">
        <v>41078</v>
      </c>
    </row>
    <row r="173" spans="1:1">
      <c r="A173" s="60">
        <v>41079</v>
      </c>
    </row>
    <row r="174" spans="1:1">
      <c r="A174" s="60">
        <v>41080</v>
      </c>
    </row>
    <row r="175" spans="1:1">
      <c r="A175" s="60">
        <v>41081</v>
      </c>
    </row>
    <row r="176" spans="1:1">
      <c r="A176" s="60">
        <v>41082</v>
      </c>
    </row>
    <row r="177" spans="1:1">
      <c r="A177" s="60">
        <v>41083</v>
      </c>
    </row>
    <row r="178" spans="1:1">
      <c r="A178" s="60">
        <v>41084</v>
      </c>
    </row>
    <row r="179" spans="1:1">
      <c r="A179" s="60">
        <v>41085</v>
      </c>
    </row>
    <row r="180" spans="1:1">
      <c r="A180" s="60">
        <v>41086</v>
      </c>
    </row>
    <row r="181" spans="1:1">
      <c r="A181" s="60">
        <v>41087</v>
      </c>
    </row>
    <row r="182" spans="1:1">
      <c r="A182" s="60">
        <v>41088</v>
      </c>
    </row>
    <row r="183" spans="1:1">
      <c r="A183" s="60">
        <v>41089</v>
      </c>
    </row>
    <row r="184" spans="1:1">
      <c r="A184" s="60">
        <v>41090</v>
      </c>
    </row>
    <row r="185" spans="1:1">
      <c r="A185" s="60">
        <v>41091</v>
      </c>
    </row>
    <row r="186" spans="1:1">
      <c r="A186" s="60">
        <v>41092</v>
      </c>
    </row>
    <row r="187" spans="1:1">
      <c r="A187" s="60">
        <v>41093</v>
      </c>
    </row>
    <row r="188" spans="1:1">
      <c r="A188" s="60">
        <v>41094</v>
      </c>
    </row>
    <row r="189" spans="1:1">
      <c r="A189" s="60">
        <v>41095</v>
      </c>
    </row>
    <row r="190" spans="1:1">
      <c r="A190" s="60">
        <v>41096</v>
      </c>
    </row>
    <row r="191" spans="1:1">
      <c r="A191" s="60">
        <v>41097</v>
      </c>
    </row>
    <row r="192" spans="1:1">
      <c r="A192" s="60">
        <v>41098</v>
      </c>
    </row>
    <row r="193" spans="1:1">
      <c r="A193" s="60">
        <v>41099</v>
      </c>
    </row>
    <row r="194" spans="1:1">
      <c r="A194" s="60">
        <v>41100</v>
      </c>
    </row>
    <row r="195" spans="1:1">
      <c r="A195" s="60">
        <v>41101</v>
      </c>
    </row>
    <row r="196" spans="1:1">
      <c r="A196" s="60">
        <v>41102</v>
      </c>
    </row>
    <row r="197" spans="1:1">
      <c r="A197" s="60">
        <v>41103</v>
      </c>
    </row>
    <row r="198" spans="1:1">
      <c r="A198" s="60">
        <v>41104</v>
      </c>
    </row>
    <row r="199" spans="1:1">
      <c r="A199" s="60">
        <v>41105</v>
      </c>
    </row>
    <row r="200" spans="1:1">
      <c r="A200" s="60">
        <v>41106</v>
      </c>
    </row>
    <row r="201" spans="1:1">
      <c r="A201" s="60">
        <v>41107</v>
      </c>
    </row>
    <row r="202" spans="1:1">
      <c r="A202" s="60">
        <v>41108</v>
      </c>
    </row>
    <row r="203" spans="1:1">
      <c r="A203" s="60">
        <v>41109</v>
      </c>
    </row>
    <row r="204" spans="1:1">
      <c r="A204" s="60">
        <v>41110</v>
      </c>
    </row>
    <row r="205" spans="1:1">
      <c r="A205" s="60">
        <v>41111</v>
      </c>
    </row>
    <row r="206" spans="1:1">
      <c r="A206" s="60">
        <v>41112</v>
      </c>
    </row>
    <row r="207" spans="1:1">
      <c r="A207" s="60">
        <v>41113</v>
      </c>
    </row>
    <row r="208" spans="1:1">
      <c r="A208" s="60">
        <v>41114</v>
      </c>
    </row>
    <row r="209" spans="1:1">
      <c r="A209" s="60">
        <v>41115</v>
      </c>
    </row>
    <row r="210" spans="1:1">
      <c r="A210" s="60">
        <v>41116</v>
      </c>
    </row>
    <row r="211" spans="1:1">
      <c r="A211" s="60">
        <v>41117</v>
      </c>
    </row>
    <row r="212" spans="1:1">
      <c r="A212" s="60">
        <v>41118</v>
      </c>
    </row>
    <row r="213" spans="1:1">
      <c r="A213" s="60">
        <v>41119</v>
      </c>
    </row>
    <row r="214" spans="1:1">
      <c r="A214" s="60">
        <v>41120</v>
      </c>
    </row>
    <row r="215" spans="1:1">
      <c r="A215" s="60">
        <v>41121</v>
      </c>
    </row>
    <row r="216" spans="1:1">
      <c r="A216" s="60">
        <v>41122</v>
      </c>
    </row>
    <row r="217" spans="1:1">
      <c r="A217" s="60">
        <v>41123</v>
      </c>
    </row>
    <row r="218" spans="1:1">
      <c r="A218" s="60">
        <v>41124</v>
      </c>
    </row>
    <row r="219" spans="1:1">
      <c r="A219" s="60">
        <v>41125</v>
      </c>
    </row>
    <row r="220" spans="1:1">
      <c r="A220" s="60">
        <v>41126</v>
      </c>
    </row>
    <row r="221" spans="1:1">
      <c r="A221" s="60">
        <v>41127</v>
      </c>
    </row>
    <row r="222" spans="1:1">
      <c r="A222" s="60">
        <v>41128</v>
      </c>
    </row>
    <row r="223" spans="1:1">
      <c r="A223" s="60">
        <v>41129</v>
      </c>
    </row>
    <row r="224" spans="1:1">
      <c r="A224" s="60">
        <v>41130</v>
      </c>
    </row>
    <row r="225" spans="1:1">
      <c r="A225" s="60">
        <v>41131</v>
      </c>
    </row>
    <row r="226" spans="1:1">
      <c r="A226" s="60">
        <v>41132</v>
      </c>
    </row>
    <row r="227" spans="1:1">
      <c r="A227" s="60">
        <v>41133</v>
      </c>
    </row>
    <row r="228" spans="1:1">
      <c r="A228" s="60">
        <v>41134</v>
      </c>
    </row>
    <row r="229" spans="1:1">
      <c r="A229" s="60">
        <v>41135</v>
      </c>
    </row>
    <row r="230" spans="1:1">
      <c r="A230" s="60">
        <v>41136</v>
      </c>
    </row>
    <row r="231" spans="1:1">
      <c r="A231" s="60">
        <v>41137</v>
      </c>
    </row>
    <row r="232" spans="1:1">
      <c r="A232" s="60">
        <v>41138</v>
      </c>
    </row>
    <row r="233" spans="1:1">
      <c r="A233" s="60">
        <v>41139</v>
      </c>
    </row>
    <row r="234" spans="1:1">
      <c r="A234" s="60">
        <v>41140</v>
      </c>
    </row>
    <row r="235" spans="1:1">
      <c r="A235" s="60">
        <v>41141</v>
      </c>
    </row>
    <row r="236" spans="1:1">
      <c r="A236" s="60">
        <v>41142</v>
      </c>
    </row>
    <row r="237" spans="1:1">
      <c r="A237" s="60">
        <v>41143</v>
      </c>
    </row>
    <row r="238" spans="1:1">
      <c r="A238" s="60">
        <v>41144</v>
      </c>
    </row>
    <row r="239" spans="1:1">
      <c r="A239" s="60">
        <v>41145</v>
      </c>
    </row>
    <row r="240" spans="1:1">
      <c r="A240" s="60">
        <v>41146</v>
      </c>
    </row>
    <row r="241" spans="1:1">
      <c r="A241" s="60">
        <v>41147</v>
      </c>
    </row>
    <row r="242" spans="1:1">
      <c r="A242" s="60">
        <v>41148</v>
      </c>
    </row>
    <row r="243" spans="1:1">
      <c r="A243" s="60">
        <v>41149</v>
      </c>
    </row>
    <row r="244" spans="1:1">
      <c r="A244" s="60">
        <v>41150</v>
      </c>
    </row>
    <row r="245" spans="1:1">
      <c r="A245" s="60">
        <v>41151</v>
      </c>
    </row>
    <row r="246" spans="1:1">
      <c r="A246" s="60">
        <v>41152</v>
      </c>
    </row>
    <row r="247" spans="1:1">
      <c r="A247" s="60">
        <v>41153</v>
      </c>
    </row>
    <row r="248" spans="1:1">
      <c r="A248" s="60">
        <v>41154</v>
      </c>
    </row>
    <row r="249" spans="1:1">
      <c r="A249" s="60">
        <v>41155</v>
      </c>
    </row>
    <row r="250" spans="1:1">
      <c r="A250" s="60">
        <v>41156</v>
      </c>
    </row>
    <row r="251" spans="1:1">
      <c r="A251" s="60">
        <v>41157</v>
      </c>
    </row>
    <row r="252" spans="1:1">
      <c r="A252" s="60">
        <v>41158</v>
      </c>
    </row>
    <row r="253" spans="1:1">
      <c r="A253" s="60">
        <v>41159</v>
      </c>
    </row>
    <row r="254" spans="1:1">
      <c r="A254" s="60">
        <v>41160</v>
      </c>
    </row>
    <row r="255" spans="1:1">
      <c r="A255" s="60">
        <v>41161</v>
      </c>
    </row>
    <row r="256" spans="1:1">
      <c r="A256" s="60">
        <v>41162</v>
      </c>
    </row>
    <row r="257" spans="1:1">
      <c r="A257" s="60">
        <v>41163</v>
      </c>
    </row>
    <row r="258" spans="1:1">
      <c r="A258" s="60">
        <v>41164</v>
      </c>
    </row>
    <row r="259" spans="1:1">
      <c r="A259" s="60">
        <v>41165</v>
      </c>
    </row>
    <row r="260" spans="1:1">
      <c r="A260" s="60">
        <v>41166</v>
      </c>
    </row>
    <row r="261" spans="1:1">
      <c r="A261" s="60">
        <v>41167</v>
      </c>
    </row>
    <row r="262" spans="1:1">
      <c r="A262" s="60">
        <v>41168</v>
      </c>
    </row>
    <row r="263" spans="1:1">
      <c r="A263" s="60">
        <v>41169</v>
      </c>
    </row>
    <row r="264" spans="1:1">
      <c r="A264" s="60">
        <v>41170</v>
      </c>
    </row>
    <row r="265" spans="1:1">
      <c r="A265" s="60">
        <v>41171</v>
      </c>
    </row>
    <row r="266" spans="1:1">
      <c r="A266" s="60">
        <v>41172</v>
      </c>
    </row>
    <row r="267" spans="1:1">
      <c r="A267" s="60">
        <v>41173</v>
      </c>
    </row>
    <row r="268" spans="1:1">
      <c r="A268" s="60">
        <v>41174</v>
      </c>
    </row>
    <row r="269" spans="1:1">
      <c r="A269" s="60">
        <v>41175</v>
      </c>
    </row>
    <row r="270" spans="1:1">
      <c r="A270" s="60">
        <v>41176</v>
      </c>
    </row>
    <row r="271" spans="1:1">
      <c r="A271" s="60">
        <v>41177</v>
      </c>
    </row>
    <row r="272" spans="1:1">
      <c r="A272" s="60">
        <v>41178</v>
      </c>
    </row>
    <row r="273" spans="1:1">
      <c r="A273" s="60">
        <v>41179</v>
      </c>
    </row>
    <row r="274" spans="1:1">
      <c r="A274" s="60">
        <v>41180</v>
      </c>
    </row>
    <row r="275" spans="1:1">
      <c r="A275" s="60">
        <v>41181</v>
      </c>
    </row>
    <row r="276" spans="1:1">
      <c r="A276" s="60">
        <v>41182</v>
      </c>
    </row>
    <row r="277" spans="1:1">
      <c r="A277" s="60">
        <v>41183</v>
      </c>
    </row>
    <row r="278" spans="1:1">
      <c r="A278" s="60">
        <v>41184</v>
      </c>
    </row>
    <row r="279" spans="1:1">
      <c r="A279" s="60">
        <v>41185</v>
      </c>
    </row>
    <row r="280" spans="1:1">
      <c r="A280" s="60">
        <v>41186</v>
      </c>
    </row>
    <row r="281" spans="1:1">
      <c r="A281" s="60">
        <v>41187</v>
      </c>
    </row>
    <row r="282" spans="1:1">
      <c r="A282" s="60">
        <v>41188</v>
      </c>
    </row>
    <row r="283" spans="1:1">
      <c r="A283" s="60">
        <v>41189</v>
      </c>
    </row>
    <row r="284" spans="1:1">
      <c r="A284" s="60">
        <v>41190</v>
      </c>
    </row>
    <row r="285" spans="1:1">
      <c r="A285" s="60">
        <v>41191</v>
      </c>
    </row>
    <row r="286" spans="1:1">
      <c r="A286" s="60">
        <v>41192</v>
      </c>
    </row>
    <row r="287" spans="1:1">
      <c r="A287" s="60">
        <v>41193</v>
      </c>
    </row>
    <row r="288" spans="1:1">
      <c r="A288" s="60">
        <v>41194</v>
      </c>
    </row>
    <row r="289" spans="1:1">
      <c r="A289" s="60">
        <v>41195</v>
      </c>
    </row>
    <row r="290" spans="1:1">
      <c r="A290" s="60">
        <v>41196</v>
      </c>
    </row>
    <row r="291" spans="1:1">
      <c r="A291" s="60">
        <v>41197</v>
      </c>
    </row>
    <row r="292" spans="1:1">
      <c r="A292" s="60">
        <v>41198</v>
      </c>
    </row>
    <row r="293" spans="1:1">
      <c r="A293" s="60">
        <v>41199</v>
      </c>
    </row>
    <row r="294" spans="1:1">
      <c r="A294" s="60">
        <v>41200</v>
      </c>
    </row>
    <row r="295" spans="1:1">
      <c r="A295" s="60">
        <v>41201</v>
      </c>
    </row>
    <row r="296" spans="1:1">
      <c r="A296" s="60">
        <v>41202</v>
      </c>
    </row>
    <row r="297" spans="1:1">
      <c r="A297" s="60">
        <v>41203</v>
      </c>
    </row>
    <row r="298" spans="1:1">
      <c r="A298" s="60">
        <v>41204</v>
      </c>
    </row>
    <row r="299" spans="1:1">
      <c r="A299" s="60">
        <v>41205</v>
      </c>
    </row>
    <row r="300" spans="1:1">
      <c r="A300" s="60">
        <v>41206</v>
      </c>
    </row>
    <row r="301" spans="1:1">
      <c r="A301" s="60">
        <v>41207</v>
      </c>
    </row>
    <row r="302" spans="1:1">
      <c r="A302" s="60">
        <v>41208</v>
      </c>
    </row>
    <row r="303" spans="1:1">
      <c r="A303" s="60">
        <v>41209</v>
      </c>
    </row>
    <row r="304" spans="1:1">
      <c r="A304" s="60">
        <v>41210</v>
      </c>
    </row>
    <row r="305" spans="1:1">
      <c r="A305" s="60">
        <v>41211</v>
      </c>
    </row>
    <row r="306" spans="1:1">
      <c r="A306" s="60">
        <v>41212</v>
      </c>
    </row>
    <row r="307" spans="1:1">
      <c r="A307" s="60">
        <v>41213</v>
      </c>
    </row>
    <row r="308" spans="1:1">
      <c r="A308" s="60">
        <v>41214</v>
      </c>
    </row>
    <row r="309" spans="1:1">
      <c r="A309" s="60">
        <v>41215</v>
      </c>
    </row>
    <row r="310" spans="1:1">
      <c r="A310" s="60">
        <v>41216</v>
      </c>
    </row>
    <row r="311" spans="1:1">
      <c r="A311" s="60">
        <v>41217</v>
      </c>
    </row>
    <row r="312" spans="1:1">
      <c r="A312" s="60">
        <v>41218</v>
      </c>
    </row>
    <row r="313" spans="1:1">
      <c r="A313" s="60">
        <v>41219</v>
      </c>
    </row>
    <row r="314" spans="1:1">
      <c r="A314" s="60">
        <v>41220</v>
      </c>
    </row>
    <row r="315" spans="1:1">
      <c r="A315" s="60">
        <v>41221</v>
      </c>
    </row>
    <row r="316" spans="1:1">
      <c r="A316" s="60">
        <v>41222</v>
      </c>
    </row>
    <row r="317" spans="1:1">
      <c r="A317" s="60">
        <v>41223</v>
      </c>
    </row>
    <row r="318" spans="1:1">
      <c r="A318" s="60">
        <v>41224</v>
      </c>
    </row>
    <row r="319" spans="1:1">
      <c r="A319" s="60">
        <v>41225</v>
      </c>
    </row>
    <row r="320" spans="1:1">
      <c r="A320" s="60">
        <v>41226</v>
      </c>
    </row>
    <row r="321" spans="1:1">
      <c r="A321" s="60">
        <v>41227</v>
      </c>
    </row>
    <row r="322" spans="1:1">
      <c r="A322" s="60">
        <v>41228</v>
      </c>
    </row>
    <row r="323" spans="1:1">
      <c r="A323" s="60">
        <v>41229</v>
      </c>
    </row>
    <row r="324" spans="1:1">
      <c r="A324" s="60">
        <v>41230</v>
      </c>
    </row>
    <row r="325" spans="1:1">
      <c r="A325" s="60">
        <v>41231</v>
      </c>
    </row>
    <row r="326" spans="1:1">
      <c r="A326" s="60">
        <v>41232</v>
      </c>
    </row>
    <row r="327" spans="1:1">
      <c r="A327" s="60">
        <v>41233</v>
      </c>
    </row>
    <row r="328" spans="1:1">
      <c r="A328" s="60">
        <v>41234</v>
      </c>
    </row>
    <row r="329" spans="1:1">
      <c r="A329" s="60">
        <v>41235</v>
      </c>
    </row>
    <row r="330" spans="1:1">
      <c r="A330" s="60">
        <v>41236</v>
      </c>
    </row>
    <row r="331" spans="1:1">
      <c r="A331" s="60">
        <v>41237</v>
      </c>
    </row>
    <row r="332" spans="1:1">
      <c r="A332" s="60">
        <v>41238</v>
      </c>
    </row>
    <row r="333" spans="1:1">
      <c r="A333" s="60">
        <v>41239</v>
      </c>
    </row>
    <row r="334" spans="1:1">
      <c r="A334" s="60">
        <v>41240</v>
      </c>
    </row>
    <row r="335" spans="1:1">
      <c r="A335" s="60">
        <v>41241</v>
      </c>
    </row>
    <row r="336" spans="1:1">
      <c r="A336" s="60">
        <v>41242</v>
      </c>
    </row>
    <row r="337" spans="1:1">
      <c r="A337" s="60">
        <v>41243</v>
      </c>
    </row>
    <row r="338" spans="1:1">
      <c r="A338" s="60">
        <v>41244</v>
      </c>
    </row>
    <row r="339" spans="1:1">
      <c r="A339" s="60">
        <v>41245</v>
      </c>
    </row>
    <row r="340" spans="1:1">
      <c r="A340" s="60">
        <v>41246</v>
      </c>
    </row>
    <row r="341" spans="1:1">
      <c r="A341" s="60">
        <v>41247</v>
      </c>
    </row>
    <row r="342" spans="1:1">
      <c r="A342" s="60">
        <v>41248</v>
      </c>
    </row>
    <row r="343" spans="1:1">
      <c r="A343" s="60">
        <v>41249</v>
      </c>
    </row>
    <row r="344" spans="1:1">
      <c r="A344" s="60">
        <v>41250</v>
      </c>
    </row>
    <row r="345" spans="1:1">
      <c r="A345" s="60">
        <v>41251</v>
      </c>
    </row>
    <row r="346" spans="1:1">
      <c r="A346" s="60">
        <v>41252</v>
      </c>
    </row>
    <row r="347" spans="1:1">
      <c r="A347" s="60">
        <v>41253</v>
      </c>
    </row>
    <row r="348" spans="1:1">
      <c r="A348" s="60">
        <v>41254</v>
      </c>
    </row>
    <row r="349" spans="1:1">
      <c r="A349" s="60">
        <v>41255</v>
      </c>
    </row>
    <row r="350" spans="1:1">
      <c r="A350" s="60">
        <v>41256</v>
      </c>
    </row>
    <row r="351" spans="1:1">
      <c r="A351" s="60">
        <v>41257</v>
      </c>
    </row>
    <row r="352" spans="1:1">
      <c r="A352" s="60">
        <v>41258</v>
      </c>
    </row>
    <row r="353" spans="1:1">
      <c r="A353" s="60">
        <v>41259</v>
      </c>
    </row>
    <row r="354" spans="1:1">
      <c r="A354" s="60">
        <v>41260</v>
      </c>
    </row>
    <row r="355" spans="1:1">
      <c r="A355" s="60">
        <v>41261</v>
      </c>
    </row>
    <row r="356" spans="1:1">
      <c r="A356" s="60">
        <v>41262</v>
      </c>
    </row>
    <row r="357" spans="1:1">
      <c r="A357" s="60">
        <v>41263</v>
      </c>
    </row>
    <row r="358" spans="1:1">
      <c r="A358" s="60">
        <v>41264</v>
      </c>
    </row>
    <row r="359" spans="1:1">
      <c r="A359" s="60">
        <v>41265</v>
      </c>
    </row>
    <row r="360" spans="1:1">
      <c r="A360" s="60">
        <v>41266</v>
      </c>
    </row>
    <row r="361" spans="1:1">
      <c r="A361" s="60">
        <v>41267</v>
      </c>
    </row>
    <row r="362" spans="1:1">
      <c r="A362" s="60">
        <v>41268</v>
      </c>
    </row>
    <row r="363" spans="1:1">
      <c r="A363" s="60">
        <v>41269</v>
      </c>
    </row>
    <row r="364" spans="1:1">
      <c r="A364" s="60">
        <v>41270</v>
      </c>
    </row>
    <row r="365" spans="1:1">
      <c r="A365" s="60">
        <v>41271</v>
      </c>
    </row>
    <row r="366" spans="1:1">
      <c r="A366" s="60">
        <v>41272</v>
      </c>
    </row>
    <row r="367" spans="1:1">
      <c r="A367" s="60">
        <v>41273</v>
      </c>
    </row>
    <row r="368" spans="1:1">
      <c r="A368" s="60">
        <v>41274</v>
      </c>
    </row>
    <row r="369" spans="1:1">
      <c r="A369" s="60">
        <v>41275</v>
      </c>
    </row>
    <row r="370" spans="1:1">
      <c r="A370" s="60">
        <v>41276</v>
      </c>
    </row>
    <row r="371" spans="1:1">
      <c r="A371" s="60">
        <v>41277</v>
      </c>
    </row>
    <row r="372" spans="1:1">
      <c r="A372" s="60">
        <v>41278</v>
      </c>
    </row>
    <row r="373" spans="1:1">
      <c r="A373" s="60">
        <v>41279</v>
      </c>
    </row>
    <row r="374" spans="1:1">
      <c r="A374" s="60">
        <v>41280</v>
      </c>
    </row>
    <row r="375" spans="1:1">
      <c r="A375" s="60">
        <v>41281</v>
      </c>
    </row>
    <row r="376" spans="1:1">
      <c r="A376" s="60">
        <v>41282</v>
      </c>
    </row>
    <row r="377" spans="1:1">
      <c r="A377" s="60">
        <v>41283</v>
      </c>
    </row>
    <row r="378" spans="1:1">
      <c r="A378" s="60">
        <v>41284</v>
      </c>
    </row>
    <row r="379" spans="1:1">
      <c r="A379" s="60">
        <v>41285</v>
      </c>
    </row>
    <row r="380" spans="1:1">
      <c r="A380" s="60">
        <v>41286</v>
      </c>
    </row>
    <row r="381" spans="1:1">
      <c r="A381" s="60">
        <v>41287</v>
      </c>
    </row>
    <row r="382" spans="1:1">
      <c r="A382" s="60">
        <v>41288</v>
      </c>
    </row>
    <row r="383" spans="1:1">
      <c r="A383" s="60">
        <v>41289</v>
      </c>
    </row>
    <row r="384" spans="1:1">
      <c r="A384" s="60">
        <v>41290</v>
      </c>
    </row>
    <row r="385" spans="1:1">
      <c r="A385" s="60">
        <v>41291</v>
      </c>
    </row>
    <row r="386" spans="1:1">
      <c r="A386" s="60">
        <v>41292</v>
      </c>
    </row>
    <row r="387" spans="1:1">
      <c r="A387" s="60">
        <v>41293</v>
      </c>
    </row>
    <row r="388" spans="1:1">
      <c r="A388" s="60">
        <v>41294</v>
      </c>
    </row>
    <row r="389" spans="1:1">
      <c r="A389" s="60">
        <v>41295</v>
      </c>
    </row>
    <row r="390" spans="1:1">
      <c r="A390" s="60">
        <v>41296</v>
      </c>
    </row>
    <row r="391" spans="1:1">
      <c r="A391" s="60">
        <v>41297</v>
      </c>
    </row>
    <row r="392" spans="1:1">
      <c r="A392" s="60">
        <v>41298</v>
      </c>
    </row>
    <row r="393" spans="1:1">
      <c r="A393" s="60">
        <v>41299</v>
      </c>
    </row>
    <row r="394" spans="1:1">
      <c r="A394" s="60">
        <v>41300</v>
      </c>
    </row>
    <row r="395" spans="1:1">
      <c r="A395" s="60">
        <v>41301</v>
      </c>
    </row>
    <row r="396" spans="1:1">
      <c r="A396" s="60">
        <v>41302</v>
      </c>
    </row>
    <row r="397" spans="1:1">
      <c r="A397" s="60">
        <v>41303</v>
      </c>
    </row>
    <row r="398" spans="1:1">
      <c r="A398" s="60">
        <v>41304</v>
      </c>
    </row>
    <row r="399" spans="1:1">
      <c r="A399" s="60">
        <v>41305</v>
      </c>
    </row>
    <row r="400" spans="1:1">
      <c r="A400" s="60">
        <v>41306</v>
      </c>
    </row>
    <row r="401" spans="1:1">
      <c r="A401" s="60">
        <v>41307</v>
      </c>
    </row>
    <row r="402" spans="1:1">
      <c r="A402" s="60">
        <v>41308</v>
      </c>
    </row>
    <row r="403" spans="1:1">
      <c r="A403" s="60">
        <v>41309</v>
      </c>
    </row>
    <row r="404" spans="1:1">
      <c r="A404" s="60">
        <v>41310</v>
      </c>
    </row>
    <row r="405" spans="1:1">
      <c r="A405" s="60">
        <v>41311</v>
      </c>
    </row>
    <row r="406" spans="1:1">
      <c r="A406" s="60">
        <v>41312</v>
      </c>
    </row>
    <row r="407" spans="1:1">
      <c r="A407" s="60">
        <v>41313</v>
      </c>
    </row>
    <row r="408" spans="1:1">
      <c r="A408" s="60">
        <v>41314</v>
      </c>
    </row>
    <row r="409" spans="1:1">
      <c r="A409" s="60">
        <v>41315</v>
      </c>
    </row>
    <row r="410" spans="1:1">
      <c r="A410" s="60">
        <v>41316</v>
      </c>
    </row>
    <row r="411" spans="1:1">
      <c r="A411" s="60">
        <v>41317</v>
      </c>
    </row>
    <row r="412" spans="1:1">
      <c r="A412" s="60">
        <v>41318</v>
      </c>
    </row>
    <row r="413" spans="1:1">
      <c r="A413" s="60">
        <v>41319</v>
      </c>
    </row>
    <row r="414" spans="1:1">
      <c r="A414" s="60">
        <v>41320</v>
      </c>
    </row>
    <row r="415" spans="1:1">
      <c r="A415" s="60">
        <v>41321</v>
      </c>
    </row>
    <row r="416" spans="1:1">
      <c r="A416" s="60">
        <v>41322</v>
      </c>
    </row>
    <row r="417" spans="1:1">
      <c r="A417" s="60">
        <v>41323</v>
      </c>
    </row>
    <row r="418" spans="1:1">
      <c r="A418" s="60">
        <v>41324</v>
      </c>
    </row>
    <row r="419" spans="1:1">
      <c r="A419" s="60">
        <v>41325</v>
      </c>
    </row>
    <row r="420" spans="1:1">
      <c r="A420" s="60">
        <v>41326</v>
      </c>
    </row>
    <row r="421" spans="1:1">
      <c r="A421" s="60">
        <v>41327</v>
      </c>
    </row>
    <row r="422" spans="1:1">
      <c r="A422" s="60">
        <v>41328</v>
      </c>
    </row>
    <row r="423" spans="1:1">
      <c r="A423" s="60">
        <v>41329</v>
      </c>
    </row>
    <row r="424" spans="1:1">
      <c r="A424" s="60">
        <v>41330</v>
      </c>
    </row>
    <row r="425" spans="1:1">
      <c r="A425" s="60">
        <v>41331</v>
      </c>
    </row>
    <row r="426" spans="1:1">
      <c r="A426" s="60">
        <v>41332</v>
      </c>
    </row>
    <row r="427" spans="1:1">
      <c r="A427" s="60">
        <v>41333</v>
      </c>
    </row>
    <row r="428" spans="1:1">
      <c r="A428" s="60">
        <v>41334</v>
      </c>
    </row>
    <row r="429" spans="1:1">
      <c r="A429" s="60">
        <v>41335</v>
      </c>
    </row>
    <row r="430" spans="1:1">
      <c r="A430" s="60">
        <v>41336</v>
      </c>
    </row>
    <row r="431" spans="1:1">
      <c r="A431" s="60">
        <v>41337</v>
      </c>
    </row>
    <row r="432" spans="1:1">
      <c r="A432" s="60">
        <v>41338</v>
      </c>
    </row>
    <row r="433" spans="1:1">
      <c r="A433" s="60">
        <v>41339</v>
      </c>
    </row>
    <row r="434" spans="1:1">
      <c r="A434" s="60">
        <v>41340</v>
      </c>
    </row>
    <row r="435" spans="1:1">
      <c r="A435" s="60">
        <v>41341</v>
      </c>
    </row>
    <row r="436" spans="1:1">
      <c r="A436" s="60">
        <v>41342</v>
      </c>
    </row>
    <row r="437" spans="1:1">
      <c r="A437" s="60">
        <v>41343</v>
      </c>
    </row>
    <row r="438" spans="1:1">
      <c r="A438" s="60">
        <v>41344</v>
      </c>
    </row>
    <row r="439" spans="1:1">
      <c r="A439" s="60">
        <v>41345</v>
      </c>
    </row>
    <row r="440" spans="1:1">
      <c r="A440" s="60">
        <v>41346</v>
      </c>
    </row>
    <row r="441" spans="1:1">
      <c r="A441" s="60">
        <v>41347</v>
      </c>
    </row>
    <row r="442" spans="1:1">
      <c r="A442" s="60">
        <v>41348</v>
      </c>
    </row>
    <row r="443" spans="1:1">
      <c r="A443" s="60">
        <v>41349</v>
      </c>
    </row>
    <row r="444" spans="1:1">
      <c r="A444" s="60">
        <v>41350</v>
      </c>
    </row>
    <row r="445" spans="1:1">
      <c r="A445" s="60">
        <v>41351</v>
      </c>
    </row>
    <row r="446" spans="1:1">
      <c r="A446" s="60">
        <v>41352</v>
      </c>
    </row>
    <row r="447" spans="1:1">
      <c r="A447" s="60">
        <v>41353</v>
      </c>
    </row>
    <row r="448" spans="1:1">
      <c r="A448" s="60">
        <v>41354</v>
      </c>
    </row>
    <row r="449" spans="1:1">
      <c r="A449" s="60">
        <v>41355</v>
      </c>
    </row>
    <row r="450" spans="1:1">
      <c r="A450" s="60">
        <v>41356</v>
      </c>
    </row>
    <row r="451" spans="1:1">
      <c r="A451" s="60">
        <v>41357</v>
      </c>
    </row>
    <row r="452" spans="1:1">
      <c r="A452" s="60">
        <v>41358</v>
      </c>
    </row>
    <row r="453" spans="1:1">
      <c r="A453" s="60">
        <v>41359</v>
      </c>
    </row>
    <row r="454" spans="1:1">
      <c r="A454" s="60">
        <v>41360</v>
      </c>
    </row>
    <row r="455" spans="1:1">
      <c r="A455" s="60">
        <v>41361</v>
      </c>
    </row>
    <row r="456" spans="1:1">
      <c r="A456" s="60">
        <v>41362</v>
      </c>
    </row>
    <row r="457" spans="1:1">
      <c r="A457" s="60">
        <v>41363</v>
      </c>
    </row>
    <row r="458" spans="1:1">
      <c r="A458" s="60">
        <v>41364</v>
      </c>
    </row>
    <row r="459" spans="1:1">
      <c r="A459" s="60">
        <v>41365</v>
      </c>
    </row>
    <row r="460" spans="1:1">
      <c r="A460" s="60">
        <v>41366</v>
      </c>
    </row>
    <row r="461" spans="1:1">
      <c r="A461" s="60">
        <v>41367</v>
      </c>
    </row>
    <row r="462" spans="1:1">
      <c r="A462" s="60">
        <v>41368</v>
      </c>
    </row>
    <row r="463" spans="1:1">
      <c r="A463" s="60">
        <v>41369</v>
      </c>
    </row>
    <row r="464" spans="1:1">
      <c r="A464" s="60">
        <v>41370</v>
      </c>
    </row>
    <row r="465" spans="1:1">
      <c r="A465" s="60">
        <v>41371</v>
      </c>
    </row>
    <row r="466" spans="1:1">
      <c r="A466" s="60">
        <v>41372</v>
      </c>
    </row>
    <row r="467" spans="1:1">
      <c r="A467" s="60">
        <v>41373</v>
      </c>
    </row>
    <row r="468" spans="1:1">
      <c r="A468" s="60">
        <v>41374</v>
      </c>
    </row>
    <row r="469" spans="1:1">
      <c r="A469" s="60">
        <v>41375</v>
      </c>
    </row>
    <row r="470" spans="1:1">
      <c r="A470" s="60">
        <v>41376</v>
      </c>
    </row>
    <row r="471" spans="1:1">
      <c r="A471" s="60">
        <v>41377</v>
      </c>
    </row>
    <row r="472" spans="1:1">
      <c r="A472" s="60">
        <v>41378</v>
      </c>
    </row>
    <row r="473" spans="1:1">
      <c r="A473" s="60">
        <v>41379</v>
      </c>
    </row>
    <row r="474" spans="1:1">
      <c r="A474" s="60">
        <v>41380</v>
      </c>
    </row>
    <row r="475" spans="1:1">
      <c r="A475" s="60">
        <v>41381</v>
      </c>
    </row>
    <row r="476" spans="1:1">
      <c r="A476" s="60">
        <v>41382</v>
      </c>
    </row>
    <row r="477" spans="1:1">
      <c r="A477" s="60">
        <v>41383</v>
      </c>
    </row>
    <row r="478" spans="1:1">
      <c r="A478" s="60">
        <v>41384</v>
      </c>
    </row>
    <row r="479" spans="1:1">
      <c r="A479" s="60">
        <v>41385</v>
      </c>
    </row>
    <row r="480" spans="1:1">
      <c r="A480" s="60">
        <v>41386</v>
      </c>
    </row>
    <row r="481" spans="1:1">
      <c r="A481" s="60">
        <v>41387</v>
      </c>
    </row>
    <row r="482" spans="1:1">
      <c r="A482" s="60">
        <v>41388</v>
      </c>
    </row>
    <row r="483" spans="1:1">
      <c r="A483" s="60">
        <v>41389</v>
      </c>
    </row>
    <row r="484" spans="1:1">
      <c r="A484" s="60">
        <v>41390</v>
      </c>
    </row>
    <row r="485" spans="1:1">
      <c r="A485" s="60">
        <v>41391</v>
      </c>
    </row>
    <row r="486" spans="1:1">
      <c r="A486" s="60">
        <v>41392</v>
      </c>
    </row>
    <row r="487" spans="1:1">
      <c r="A487" s="60">
        <v>41393</v>
      </c>
    </row>
    <row r="488" spans="1:1">
      <c r="A488" s="60">
        <v>41394</v>
      </c>
    </row>
    <row r="489" spans="1:1">
      <c r="A489" s="60">
        <v>41395</v>
      </c>
    </row>
    <row r="490" spans="1:1">
      <c r="A490" s="60">
        <v>41396</v>
      </c>
    </row>
    <row r="491" spans="1:1">
      <c r="A491" s="60">
        <v>41397</v>
      </c>
    </row>
    <row r="492" spans="1:1">
      <c r="A492" s="60">
        <v>41398</v>
      </c>
    </row>
    <row r="493" spans="1:1">
      <c r="A493" s="60">
        <v>41399</v>
      </c>
    </row>
    <row r="494" spans="1:1">
      <c r="A494" s="60">
        <v>41400</v>
      </c>
    </row>
    <row r="495" spans="1:1">
      <c r="A495" s="60">
        <v>41401</v>
      </c>
    </row>
    <row r="496" spans="1:1">
      <c r="A496" s="60">
        <v>41402</v>
      </c>
    </row>
    <row r="497" spans="1:1">
      <c r="A497" s="60">
        <v>41403</v>
      </c>
    </row>
    <row r="498" spans="1:1">
      <c r="A498" s="60">
        <v>41404</v>
      </c>
    </row>
    <row r="499" spans="1:1">
      <c r="A499" s="60">
        <v>41405</v>
      </c>
    </row>
    <row r="500" spans="1:1">
      <c r="A500" s="60">
        <v>41406</v>
      </c>
    </row>
    <row r="501" spans="1:1">
      <c r="A501" s="60">
        <v>41407</v>
      </c>
    </row>
    <row r="502" spans="1:1">
      <c r="A502" s="60">
        <v>41408</v>
      </c>
    </row>
    <row r="503" spans="1:1">
      <c r="A503" s="60">
        <v>41409</v>
      </c>
    </row>
    <row r="504" spans="1:1">
      <c r="A504" s="60">
        <v>41410</v>
      </c>
    </row>
    <row r="505" spans="1:1">
      <c r="A505" s="60">
        <v>41411</v>
      </c>
    </row>
    <row r="506" spans="1:1">
      <c r="A506" s="60">
        <v>41412</v>
      </c>
    </row>
    <row r="507" spans="1:1">
      <c r="A507" s="60">
        <v>41413</v>
      </c>
    </row>
    <row r="508" spans="1:1">
      <c r="A508" s="60">
        <v>41414</v>
      </c>
    </row>
    <row r="509" spans="1:1">
      <c r="A509" s="60">
        <v>41415</v>
      </c>
    </row>
    <row r="510" spans="1:1">
      <c r="A510" s="60">
        <v>41416</v>
      </c>
    </row>
    <row r="511" spans="1:1">
      <c r="A511" s="60">
        <v>41417</v>
      </c>
    </row>
    <row r="512" spans="1:1">
      <c r="A512" s="60">
        <v>41418</v>
      </c>
    </row>
    <row r="513" spans="1:1">
      <c r="A513" s="60">
        <v>41419</v>
      </c>
    </row>
    <row r="514" spans="1:1">
      <c r="A514" s="60">
        <v>41420</v>
      </c>
    </row>
    <row r="515" spans="1:1">
      <c r="A515" s="60">
        <v>41421</v>
      </c>
    </row>
    <row r="516" spans="1:1">
      <c r="A516" s="60">
        <v>41422</v>
      </c>
    </row>
    <row r="517" spans="1:1">
      <c r="A517" s="60">
        <v>41423</v>
      </c>
    </row>
    <row r="518" spans="1:1">
      <c r="A518" s="60">
        <v>41424</v>
      </c>
    </row>
    <row r="519" spans="1:1">
      <c r="A519" s="60">
        <v>41425</v>
      </c>
    </row>
    <row r="520" spans="1:1">
      <c r="A520" s="60">
        <v>41426</v>
      </c>
    </row>
    <row r="521" spans="1:1">
      <c r="A521" s="60">
        <v>41427</v>
      </c>
    </row>
    <row r="522" spans="1:1">
      <c r="A522" s="60">
        <v>41428</v>
      </c>
    </row>
    <row r="523" spans="1:1">
      <c r="A523" s="60">
        <v>41429</v>
      </c>
    </row>
    <row r="524" spans="1:1">
      <c r="A524" s="60">
        <v>41430</v>
      </c>
    </row>
    <row r="525" spans="1:1">
      <c r="A525" s="60">
        <v>41431</v>
      </c>
    </row>
    <row r="526" spans="1:1">
      <c r="A526" s="60">
        <v>41432</v>
      </c>
    </row>
    <row r="527" spans="1:1">
      <c r="A527" s="60">
        <v>41433</v>
      </c>
    </row>
    <row r="528" spans="1:1">
      <c r="A528" s="60">
        <v>41434</v>
      </c>
    </row>
    <row r="529" spans="1:1">
      <c r="A529" s="60">
        <v>41435</v>
      </c>
    </row>
    <row r="530" spans="1:1">
      <c r="A530" s="60">
        <v>41436</v>
      </c>
    </row>
    <row r="531" spans="1:1">
      <c r="A531" s="60">
        <v>41437</v>
      </c>
    </row>
    <row r="532" spans="1:1">
      <c r="A532" s="60">
        <v>41438</v>
      </c>
    </row>
    <row r="533" spans="1:1">
      <c r="A533" s="60">
        <v>41439</v>
      </c>
    </row>
    <row r="534" spans="1:1">
      <c r="A534" s="60">
        <v>41440</v>
      </c>
    </row>
    <row r="535" spans="1:1">
      <c r="A535" s="60">
        <v>41441</v>
      </c>
    </row>
    <row r="536" spans="1:1">
      <c r="A536" s="60">
        <v>41442</v>
      </c>
    </row>
    <row r="537" spans="1:1">
      <c r="A537" s="60">
        <v>41443</v>
      </c>
    </row>
    <row r="538" spans="1:1">
      <c r="A538" s="60">
        <v>41444</v>
      </c>
    </row>
    <row r="539" spans="1:1">
      <c r="A539" s="60">
        <v>41445</v>
      </c>
    </row>
    <row r="540" spans="1:1">
      <c r="A540" s="60">
        <v>41446</v>
      </c>
    </row>
    <row r="541" spans="1:1">
      <c r="A541" s="60">
        <v>41447</v>
      </c>
    </row>
    <row r="542" spans="1:1">
      <c r="A542" s="60">
        <v>41448</v>
      </c>
    </row>
    <row r="543" spans="1:1">
      <c r="A543" s="60">
        <v>41449</v>
      </c>
    </row>
    <row r="544" spans="1:1">
      <c r="A544" s="60">
        <v>41450</v>
      </c>
    </row>
    <row r="545" spans="1:1">
      <c r="A545" s="60">
        <v>41451</v>
      </c>
    </row>
    <row r="546" spans="1:1">
      <c r="A546" s="60">
        <v>41452</v>
      </c>
    </row>
    <row r="547" spans="1:1">
      <c r="A547" s="60">
        <v>41453</v>
      </c>
    </row>
    <row r="548" spans="1:1">
      <c r="A548" s="60">
        <v>41454</v>
      </c>
    </row>
    <row r="549" spans="1:1">
      <c r="A549" s="60">
        <v>41455</v>
      </c>
    </row>
    <row r="550" spans="1:1">
      <c r="A550" s="60">
        <v>41456</v>
      </c>
    </row>
    <row r="551" spans="1:1">
      <c r="A551" s="60">
        <v>41457</v>
      </c>
    </row>
    <row r="552" spans="1:1">
      <c r="A552" s="60">
        <v>41458</v>
      </c>
    </row>
    <row r="553" spans="1:1">
      <c r="A553" s="60">
        <v>41459</v>
      </c>
    </row>
    <row r="554" spans="1:1">
      <c r="A554" s="60">
        <v>41460</v>
      </c>
    </row>
    <row r="555" spans="1:1">
      <c r="A555" s="60">
        <v>41461</v>
      </c>
    </row>
    <row r="556" spans="1:1">
      <c r="A556" s="60">
        <v>41462</v>
      </c>
    </row>
    <row r="557" spans="1:1">
      <c r="A557" s="60">
        <v>41463</v>
      </c>
    </row>
    <row r="558" spans="1:1">
      <c r="A558" s="60">
        <v>41464</v>
      </c>
    </row>
    <row r="559" spans="1:1">
      <c r="A559" s="60">
        <v>41465</v>
      </c>
    </row>
    <row r="560" spans="1:1">
      <c r="A560" s="60">
        <v>41466</v>
      </c>
    </row>
    <row r="561" spans="1:1">
      <c r="A561" s="60">
        <v>41467</v>
      </c>
    </row>
    <row r="562" spans="1:1">
      <c r="A562" s="60">
        <v>41468</v>
      </c>
    </row>
    <row r="563" spans="1:1">
      <c r="A563" s="60">
        <v>41469</v>
      </c>
    </row>
    <row r="564" spans="1:1">
      <c r="A564" s="60">
        <v>41470</v>
      </c>
    </row>
    <row r="565" spans="1:1">
      <c r="A565" s="60">
        <v>41471</v>
      </c>
    </row>
    <row r="566" spans="1:1">
      <c r="A566" s="60">
        <v>41472</v>
      </c>
    </row>
    <row r="567" spans="1:1">
      <c r="A567" s="60">
        <v>41473</v>
      </c>
    </row>
    <row r="568" spans="1:1">
      <c r="A568" s="60">
        <v>41474</v>
      </c>
    </row>
    <row r="569" spans="1:1">
      <c r="A569" s="60">
        <v>41475</v>
      </c>
    </row>
    <row r="570" spans="1:1">
      <c r="A570" s="60">
        <v>41476</v>
      </c>
    </row>
    <row r="571" spans="1:1">
      <c r="A571" s="60">
        <v>41477</v>
      </c>
    </row>
    <row r="572" spans="1:1">
      <c r="A572" s="60">
        <v>41478</v>
      </c>
    </row>
    <row r="573" spans="1:1">
      <c r="A573" s="60">
        <v>41479</v>
      </c>
    </row>
    <row r="574" spans="1:1">
      <c r="A574" s="60">
        <v>41480</v>
      </c>
    </row>
    <row r="575" spans="1:1">
      <c r="A575" s="60">
        <v>41481</v>
      </c>
    </row>
    <row r="576" spans="1:1">
      <c r="A576" s="60">
        <v>41482</v>
      </c>
    </row>
    <row r="577" spans="1:1">
      <c r="A577" s="60">
        <v>41483</v>
      </c>
    </row>
    <row r="578" spans="1:1">
      <c r="A578" s="60">
        <v>41484</v>
      </c>
    </row>
    <row r="579" spans="1:1">
      <c r="A579" s="60">
        <v>41485</v>
      </c>
    </row>
    <row r="580" spans="1:1">
      <c r="A580" s="60">
        <v>41486</v>
      </c>
    </row>
    <row r="581" spans="1:1">
      <c r="A581" s="60">
        <v>41487</v>
      </c>
    </row>
    <row r="582" spans="1:1">
      <c r="A582" s="60">
        <v>41488</v>
      </c>
    </row>
    <row r="583" spans="1:1">
      <c r="A583" s="60">
        <v>41489</v>
      </c>
    </row>
    <row r="584" spans="1:1">
      <c r="A584" s="60">
        <v>41490</v>
      </c>
    </row>
    <row r="585" spans="1:1">
      <c r="A585" s="60">
        <v>41491</v>
      </c>
    </row>
    <row r="586" spans="1:1">
      <c r="A586" s="60">
        <v>41492</v>
      </c>
    </row>
    <row r="587" spans="1:1">
      <c r="A587" s="60">
        <v>41493</v>
      </c>
    </row>
    <row r="588" spans="1:1">
      <c r="A588" s="60">
        <v>41494</v>
      </c>
    </row>
    <row r="589" spans="1:1">
      <c r="A589" s="60">
        <v>41495</v>
      </c>
    </row>
    <row r="590" spans="1:1">
      <c r="A590" s="60">
        <v>41496</v>
      </c>
    </row>
    <row r="591" spans="1:1">
      <c r="A591" s="60">
        <v>41497</v>
      </c>
    </row>
    <row r="592" spans="1:1">
      <c r="A592" s="60">
        <v>41498</v>
      </c>
    </row>
    <row r="593" spans="1:1">
      <c r="A593" s="60">
        <v>41499</v>
      </c>
    </row>
    <row r="594" spans="1:1">
      <c r="A594" s="60">
        <v>41500</v>
      </c>
    </row>
    <row r="595" spans="1:1">
      <c r="A595" s="60">
        <v>41501</v>
      </c>
    </row>
    <row r="596" spans="1:1">
      <c r="A596" s="60">
        <v>41502</v>
      </c>
    </row>
    <row r="597" spans="1:1">
      <c r="A597" s="60">
        <v>41503</v>
      </c>
    </row>
    <row r="598" spans="1:1">
      <c r="A598" s="60">
        <v>41504</v>
      </c>
    </row>
    <row r="599" spans="1:1">
      <c r="A599" s="60">
        <v>41505</v>
      </c>
    </row>
    <row r="600" spans="1:1">
      <c r="A600" s="60">
        <v>41506</v>
      </c>
    </row>
    <row r="601" spans="1:1">
      <c r="A601" s="60">
        <v>41507</v>
      </c>
    </row>
    <row r="602" spans="1:1">
      <c r="A602" s="60">
        <v>41508</v>
      </c>
    </row>
    <row r="603" spans="1:1">
      <c r="A603" s="60">
        <v>41509</v>
      </c>
    </row>
    <row r="604" spans="1:1">
      <c r="A604" s="60">
        <v>41510</v>
      </c>
    </row>
    <row r="605" spans="1:1">
      <c r="A605" s="60">
        <v>41511</v>
      </c>
    </row>
    <row r="606" spans="1:1">
      <c r="A606" s="60">
        <v>41512</v>
      </c>
    </row>
    <row r="607" spans="1:1">
      <c r="A607" s="60">
        <v>41513</v>
      </c>
    </row>
    <row r="608" spans="1:1">
      <c r="A608" s="60">
        <v>41514</v>
      </c>
    </row>
    <row r="609" spans="1:1">
      <c r="A609" s="60">
        <v>41515</v>
      </c>
    </row>
    <row r="610" spans="1:1">
      <c r="A610" s="60">
        <v>41516</v>
      </c>
    </row>
    <row r="611" spans="1:1">
      <c r="A611" s="60">
        <v>41517</v>
      </c>
    </row>
    <row r="612" spans="1:1">
      <c r="A612" s="60">
        <v>41518</v>
      </c>
    </row>
    <row r="613" spans="1:1">
      <c r="A613" s="60">
        <v>41519</v>
      </c>
    </row>
    <row r="614" spans="1:1">
      <c r="A614" s="60">
        <v>41520</v>
      </c>
    </row>
    <row r="615" spans="1:1">
      <c r="A615" s="60">
        <v>41521</v>
      </c>
    </row>
    <row r="616" spans="1:1">
      <c r="A616" s="60">
        <v>41522</v>
      </c>
    </row>
    <row r="617" spans="1:1">
      <c r="A617" s="60">
        <v>41523</v>
      </c>
    </row>
    <row r="618" spans="1:1">
      <c r="A618" s="60">
        <v>41524</v>
      </c>
    </row>
    <row r="619" spans="1:1">
      <c r="A619" s="60">
        <v>41525</v>
      </c>
    </row>
    <row r="620" spans="1:1">
      <c r="A620" s="60">
        <v>41526</v>
      </c>
    </row>
    <row r="621" spans="1:1">
      <c r="A621" s="60">
        <v>41527</v>
      </c>
    </row>
    <row r="622" spans="1:1">
      <c r="A622" s="60">
        <v>41528</v>
      </c>
    </row>
    <row r="623" spans="1:1">
      <c r="A623" s="60">
        <v>41529</v>
      </c>
    </row>
    <row r="624" spans="1:1">
      <c r="A624" s="60">
        <v>41530</v>
      </c>
    </row>
    <row r="625" spans="1:1">
      <c r="A625" s="60">
        <v>41531</v>
      </c>
    </row>
    <row r="626" spans="1:1">
      <c r="A626" s="60">
        <v>41532</v>
      </c>
    </row>
    <row r="627" spans="1:1">
      <c r="A627" s="60">
        <v>41533</v>
      </c>
    </row>
    <row r="628" spans="1:1">
      <c r="A628" s="60">
        <v>41534</v>
      </c>
    </row>
    <row r="629" spans="1:1">
      <c r="A629" s="60">
        <v>41535</v>
      </c>
    </row>
    <row r="630" spans="1:1">
      <c r="A630" s="60">
        <v>41536</v>
      </c>
    </row>
    <row r="631" spans="1:1">
      <c r="A631" s="60">
        <v>41537</v>
      </c>
    </row>
    <row r="632" spans="1:1">
      <c r="A632" s="60">
        <v>41538</v>
      </c>
    </row>
    <row r="633" spans="1:1">
      <c r="A633" s="60">
        <v>41539</v>
      </c>
    </row>
    <row r="634" spans="1:1">
      <c r="A634" s="60">
        <v>41540</v>
      </c>
    </row>
    <row r="635" spans="1:1">
      <c r="A635" s="60">
        <v>41541</v>
      </c>
    </row>
    <row r="636" spans="1:1">
      <c r="A636" s="60">
        <v>41542</v>
      </c>
    </row>
    <row r="637" spans="1:1">
      <c r="A637" s="60">
        <v>41543</v>
      </c>
    </row>
    <row r="638" spans="1:1">
      <c r="A638" s="60">
        <v>41544</v>
      </c>
    </row>
    <row r="639" spans="1:1">
      <c r="A639" s="60">
        <v>41545</v>
      </c>
    </row>
    <row r="640" spans="1:1">
      <c r="A640" s="60">
        <v>41546</v>
      </c>
    </row>
    <row r="641" spans="1:1">
      <c r="A641" s="60">
        <v>41547</v>
      </c>
    </row>
    <row r="642" spans="1:1">
      <c r="A642" s="60">
        <v>41548</v>
      </c>
    </row>
    <row r="643" spans="1:1">
      <c r="A643" s="60">
        <v>41549</v>
      </c>
    </row>
    <row r="644" spans="1:1">
      <c r="A644" s="60">
        <v>41550</v>
      </c>
    </row>
    <row r="645" spans="1:1">
      <c r="A645" s="60">
        <v>41551</v>
      </c>
    </row>
    <row r="646" spans="1:1">
      <c r="A646" s="60">
        <v>41552</v>
      </c>
    </row>
    <row r="647" spans="1:1">
      <c r="A647" s="60">
        <v>41553</v>
      </c>
    </row>
    <row r="648" spans="1:1">
      <c r="A648" s="60">
        <v>41554</v>
      </c>
    </row>
    <row r="649" spans="1:1">
      <c r="A649" s="60">
        <v>41555</v>
      </c>
    </row>
    <row r="650" spans="1:1">
      <c r="A650" s="60">
        <v>41556</v>
      </c>
    </row>
    <row r="651" spans="1:1">
      <c r="A651" s="60">
        <v>41557</v>
      </c>
    </row>
    <row r="652" spans="1:1">
      <c r="A652" s="60">
        <v>41558</v>
      </c>
    </row>
    <row r="653" spans="1:1">
      <c r="A653" s="60">
        <v>41559</v>
      </c>
    </row>
    <row r="654" spans="1:1">
      <c r="A654" s="60">
        <v>41560</v>
      </c>
    </row>
    <row r="655" spans="1:1">
      <c r="A655" s="60">
        <v>41561</v>
      </c>
    </row>
    <row r="656" spans="1:1">
      <c r="A656" s="60">
        <v>41562</v>
      </c>
    </row>
    <row r="657" spans="1:1">
      <c r="A657" s="60">
        <v>41563</v>
      </c>
    </row>
    <row r="658" spans="1:1">
      <c r="A658" s="60">
        <v>41564</v>
      </c>
    </row>
    <row r="659" spans="1:1">
      <c r="A659" s="60">
        <v>41565</v>
      </c>
    </row>
    <row r="660" spans="1:1">
      <c r="A660" s="60">
        <v>41566</v>
      </c>
    </row>
    <row r="661" spans="1:1">
      <c r="A661" s="60">
        <v>41567</v>
      </c>
    </row>
    <row r="662" spans="1:1">
      <c r="A662" s="60">
        <v>41568</v>
      </c>
    </row>
    <row r="663" spans="1:1">
      <c r="A663" s="60">
        <v>41569</v>
      </c>
    </row>
    <row r="664" spans="1:1">
      <c r="A664" s="60">
        <v>41570</v>
      </c>
    </row>
    <row r="665" spans="1:1">
      <c r="A665" s="60">
        <v>41571</v>
      </c>
    </row>
    <row r="666" spans="1:1">
      <c r="A666" s="60">
        <v>41572</v>
      </c>
    </row>
    <row r="667" spans="1:1">
      <c r="A667" s="60">
        <v>41573</v>
      </c>
    </row>
    <row r="668" spans="1:1">
      <c r="A668" s="60">
        <v>41574</v>
      </c>
    </row>
    <row r="669" spans="1:1">
      <c r="A669" s="60">
        <v>41575</v>
      </c>
    </row>
    <row r="670" spans="1:1">
      <c r="A670" s="60">
        <v>41576</v>
      </c>
    </row>
    <row r="671" spans="1:1">
      <c r="A671" s="60">
        <v>41577</v>
      </c>
    </row>
    <row r="672" spans="1:1">
      <c r="A672" s="60">
        <v>41578</v>
      </c>
    </row>
    <row r="673" spans="1:1">
      <c r="A673" s="60">
        <v>41579</v>
      </c>
    </row>
    <row r="674" spans="1:1">
      <c r="A674" s="60">
        <v>41580</v>
      </c>
    </row>
    <row r="675" spans="1:1">
      <c r="A675" s="60">
        <v>41581</v>
      </c>
    </row>
    <row r="676" spans="1:1">
      <c r="A676" s="60">
        <v>41582</v>
      </c>
    </row>
    <row r="677" spans="1:1">
      <c r="A677" s="60">
        <v>41583</v>
      </c>
    </row>
    <row r="678" spans="1:1">
      <c r="A678" s="60">
        <v>41584</v>
      </c>
    </row>
    <row r="679" spans="1:1">
      <c r="A679" s="60">
        <v>41585</v>
      </c>
    </row>
    <row r="680" spans="1:1">
      <c r="A680" s="60">
        <v>41586</v>
      </c>
    </row>
    <row r="681" spans="1:1">
      <c r="A681" s="60">
        <v>41587</v>
      </c>
    </row>
    <row r="682" spans="1:1">
      <c r="A682" s="60">
        <v>41588</v>
      </c>
    </row>
    <row r="683" spans="1:1">
      <c r="A683" s="60">
        <v>41589</v>
      </c>
    </row>
    <row r="684" spans="1:1">
      <c r="A684" s="60">
        <v>41590</v>
      </c>
    </row>
    <row r="685" spans="1:1">
      <c r="A685" s="60">
        <v>41591</v>
      </c>
    </row>
    <row r="686" spans="1:1">
      <c r="A686" s="60">
        <v>41592</v>
      </c>
    </row>
    <row r="687" spans="1:1">
      <c r="A687" s="60">
        <v>41593</v>
      </c>
    </row>
    <row r="688" spans="1:1">
      <c r="A688" s="60">
        <v>41594</v>
      </c>
    </row>
    <row r="689" spans="1:1">
      <c r="A689" s="60">
        <v>41595</v>
      </c>
    </row>
    <row r="690" spans="1:1">
      <c r="A690" s="60">
        <v>41596</v>
      </c>
    </row>
    <row r="691" spans="1:1">
      <c r="A691" s="60">
        <v>41597</v>
      </c>
    </row>
    <row r="692" spans="1:1">
      <c r="A692" s="60">
        <v>41598</v>
      </c>
    </row>
    <row r="693" spans="1:1">
      <c r="A693" s="60">
        <v>41599</v>
      </c>
    </row>
    <row r="694" spans="1:1">
      <c r="A694" s="60">
        <v>41600</v>
      </c>
    </row>
    <row r="695" spans="1:1">
      <c r="A695" s="60">
        <v>41601</v>
      </c>
    </row>
    <row r="696" spans="1:1">
      <c r="A696" s="60">
        <v>41602</v>
      </c>
    </row>
    <row r="697" spans="1:1">
      <c r="A697" s="60">
        <v>41603</v>
      </c>
    </row>
    <row r="698" spans="1:1">
      <c r="A698" s="60">
        <v>41604</v>
      </c>
    </row>
    <row r="699" spans="1:1">
      <c r="A699" s="60">
        <v>41605</v>
      </c>
    </row>
    <row r="700" spans="1:1">
      <c r="A700" s="60">
        <v>41606</v>
      </c>
    </row>
    <row r="701" spans="1:1">
      <c r="A701" s="60">
        <v>41607</v>
      </c>
    </row>
    <row r="702" spans="1:1">
      <c r="A702" s="60">
        <v>41608</v>
      </c>
    </row>
    <row r="703" spans="1:1">
      <c r="A703" s="60">
        <v>41609</v>
      </c>
    </row>
    <row r="704" spans="1:1">
      <c r="A704" s="60">
        <v>41610</v>
      </c>
    </row>
    <row r="705" spans="1:1">
      <c r="A705" s="60">
        <v>41611</v>
      </c>
    </row>
    <row r="706" spans="1:1">
      <c r="A706" s="60">
        <v>41612</v>
      </c>
    </row>
    <row r="707" spans="1:1">
      <c r="A707" s="60">
        <v>41613</v>
      </c>
    </row>
    <row r="708" spans="1:1">
      <c r="A708" s="60">
        <v>41614</v>
      </c>
    </row>
    <row r="709" spans="1:1">
      <c r="A709" s="60">
        <v>41615</v>
      </c>
    </row>
    <row r="710" spans="1:1">
      <c r="A710" s="60">
        <v>41616</v>
      </c>
    </row>
    <row r="711" spans="1:1">
      <c r="A711" s="60">
        <v>41617</v>
      </c>
    </row>
    <row r="712" spans="1:1">
      <c r="A712" s="60">
        <v>41618</v>
      </c>
    </row>
    <row r="713" spans="1:1">
      <c r="A713" s="60">
        <v>41619</v>
      </c>
    </row>
    <row r="714" spans="1:1">
      <c r="A714" s="60">
        <v>41620</v>
      </c>
    </row>
    <row r="715" spans="1:1">
      <c r="A715" s="60">
        <v>41621</v>
      </c>
    </row>
    <row r="716" spans="1:1">
      <c r="A716" s="60">
        <v>41622</v>
      </c>
    </row>
    <row r="717" spans="1:1">
      <c r="A717" s="60">
        <v>41623</v>
      </c>
    </row>
    <row r="718" spans="1:1">
      <c r="A718" s="60">
        <v>41624</v>
      </c>
    </row>
    <row r="719" spans="1:1">
      <c r="A719" s="60">
        <v>41625</v>
      </c>
    </row>
    <row r="720" spans="1:1">
      <c r="A720" s="60">
        <v>41626</v>
      </c>
    </row>
    <row r="721" spans="1:1">
      <c r="A721" s="60">
        <v>41627</v>
      </c>
    </row>
    <row r="722" spans="1:1">
      <c r="A722" s="60">
        <v>41628</v>
      </c>
    </row>
    <row r="723" spans="1:1">
      <c r="A723" s="60">
        <v>41629</v>
      </c>
    </row>
    <row r="724" spans="1:1">
      <c r="A724" s="60">
        <v>41630</v>
      </c>
    </row>
    <row r="725" spans="1:1">
      <c r="A725" s="60">
        <v>41631</v>
      </c>
    </row>
    <row r="726" spans="1:1">
      <c r="A726" s="60">
        <v>41632</v>
      </c>
    </row>
    <row r="727" spans="1:1">
      <c r="A727" s="60">
        <v>41633</v>
      </c>
    </row>
    <row r="728" spans="1:1">
      <c r="A728" s="60">
        <v>41634</v>
      </c>
    </row>
    <row r="729" spans="1:1">
      <c r="A729" s="60">
        <v>41635</v>
      </c>
    </row>
    <row r="730" spans="1:1">
      <c r="A730" s="60">
        <v>41636</v>
      </c>
    </row>
    <row r="731" spans="1:1">
      <c r="A731" s="60">
        <v>41637</v>
      </c>
    </row>
    <row r="732" spans="1:1">
      <c r="A732" s="60">
        <v>41638</v>
      </c>
    </row>
    <row r="733" spans="1:1">
      <c r="A733" s="60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2015-09-18T16:36:38Z</cp:lastPrinted>
  <dcterms:created xsi:type="dcterms:W3CDTF">2011-12-27T13:20:18Z</dcterms:created>
  <dcterms:modified xsi:type="dcterms:W3CDTF">2015-09-18T16:37:03Z</dcterms:modified>
</cp:coreProperties>
</file>