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2" r:id="rId26"/>
  </sheets>
  <externalReferences>
    <externalReference r:id="rId27"/>
    <externalReference r:id="rId2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19">'ფორმა 9.4'!$A$1:$K$45</definedName>
    <definedName name="_xlnm.Print_Area" localSheetId="20">'ფორმა 9.5'!$A$1:$L$35</definedName>
    <definedName name="_xlnm.Print_Area" localSheetId="21">'ფორმა 9.6'!$A$1:$I$55</definedName>
    <definedName name="_xlnm.Print_Area" localSheetId="14">'ფორმა N 8.1'!$A$1:$H$63</definedName>
    <definedName name="_xlnm.Print_Area" localSheetId="22">'ფორმა N 9.7'!$A$1:$I$48</definedName>
    <definedName name="_xlnm.Print_Area" localSheetId="0">'ფორმა N1'!$A$1:$N$46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N4.1'!$A$1:$E$48</definedName>
    <definedName name="_xlnm.Print_Area" localSheetId="6">'ფორმა N4.3'!$A$1:$I$54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F39" i="35" l="1"/>
  <c r="J46" i="35"/>
  <c r="F35" i="33"/>
  <c r="E35" i="33"/>
  <c r="F34" i="33"/>
  <c r="E34" i="33"/>
  <c r="F33" i="33"/>
  <c r="E33" i="33"/>
  <c r="F32" i="33"/>
  <c r="E32" i="33"/>
  <c r="F31" i="33"/>
  <c r="E31" i="33"/>
  <c r="F30" i="33"/>
  <c r="E30" i="33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E14" i="33"/>
  <c r="F13" i="33"/>
  <c r="E13" i="33"/>
  <c r="F12" i="33"/>
  <c r="E12" i="33"/>
  <c r="F11" i="33"/>
  <c r="E11" i="33"/>
  <c r="F10" i="33"/>
  <c r="E10" i="33"/>
  <c r="F9" i="33"/>
  <c r="E9" i="33"/>
  <c r="H200" i="30"/>
  <c r="D31" i="26" l="1"/>
  <c r="C31" i="26"/>
  <c r="D74" i="40" l="1"/>
  <c r="D12" i="40" l="1"/>
  <c r="A4" i="30"/>
  <c r="I29" i="35"/>
  <c r="I31" i="35"/>
  <c r="J11" i="10" l="1"/>
  <c r="J12" i="10"/>
  <c r="J13" i="10"/>
  <c r="J16" i="10"/>
  <c r="J20" i="10"/>
  <c r="J21" i="10"/>
  <c r="J22" i="10"/>
  <c r="J23" i="10"/>
  <c r="I11" i="10"/>
  <c r="I12" i="10"/>
  <c r="I13" i="10"/>
  <c r="I15" i="10"/>
  <c r="I16" i="10"/>
  <c r="I20" i="10"/>
  <c r="I21" i="10"/>
  <c r="I22" i="10"/>
  <c r="I23" i="10"/>
  <c r="I25" i="35" l="1"/>
  <c r="I39" i="35" s="1"/>
  <c r="I11" i="9"/>
  <c r="D36" i="8"/>
  <c r="C36" i="8"/>
  <c r="C26" i="7"/>
  <c r="H53" i="18" l="1"/>
  <c r="I10" i="9" l="1"/>
  <c r="D75" i="8"/>
  <c r="C75" i="8"/>
  <c r="D26" i="7" l="1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C12" i="40"/>
  <c r="A6" i="40"/>
  <c r="C15" i="40" l="1"/>
  <c r="C11" i="40" s="1"/>
  <c r="D15" i="40"/>
  <c r="D11" i="40" s="1"/>
  <c r="C46" i="8"/>
  <c r="H39" i="10" l="1"/>
  <c r="H36" i="10" s="1"/>
  <c r="H32" i="10"/>
  <c r="H24" i="10"/>
  <c r="H19" i="10"/>
  <c r="H14" i="10"/>
  <c r="A4" i="39" l="1"/>
  <c r="D14" i="8"/>
  <c r="D46" i="8"/>
  <c r="A4" i="35" l="1"/>
  <c r="H34" i="34" l="1"/>
  <c r="G34" i="34"/>
  <c r="A4" i="34"/>
  <c r="A4" i="33" l="1"/>
  <c r="A4" i="32"/>
  <c r="H34" i="29" l="1"/>
  <c r="G34" i="29"/>
  <c r="A4" i="29"/>
  <c r="A5" i="28" l="1"/>
  <c r="D57" i="8"/>
  <c r="C57" i="8"/>
  <c r="D25" i="27"/>
  <c r="C25" i="27"/>
  <c r="A5" i="27"/>
  <c r="A5" i="26"/>
  <c r="G10" i="18" l="1"/>
  <c r="G11" i="18" s="1"/>
  <c r="G12" i="18" s="1"/>
  <c r="G13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A4" i="18"/>
  <c r="G41" i="18" l="1"/>
  <c r="G42" i="18" s="1"/>
  <c r="D52" i="8" l="1"/>
  <c r="H10" i="10" l="1"/>
  <c r="H9" i="10" s="1"/>
  <c r="A5" i="9" l="1"/>
  <c r="G45" i="18" l="1"/>
  <c r="C64" i="12"/>
  <c r="D64" i="12"/>
  <c r="D10" i="8"/>
  <c r="C10" i="8"/>
  <c r="A4" i="17" l="1"/>
  <c r="A4" i="16"/>
  <c r="A4" i="10"/>
  <c r="A4" i="9"/>
  <c r="A4" i="12"/>
  <c r="A5" i="5"/>
  <c r="A4" i="8"/>
  <c r="A4" i="7"/>
  <c r="J24" i="10" l="1"/>
  <c r="G24" i="10"/>
  <c r="F24" i="10"/>
  <c r="E24" i="10"/>
  <c r="D24" i="10"/>
  <c r="C24" i="10"/>
  <c r="B24" i="10"/>
  <c r="I24" i="10" s="1"/>
  <c r="D71" i="8" l="1"/>
  <c r="C71" i="8"/>
  <c r="I39" i="10" l="1"/>
  <c r="I36" i="10" s="1"/>
  <c r="I32" i="10"/>
  <c r="G39" i="10"/>
  <c r="G36" i="10" s="1"/>
  <c r="G32" i="10"/>
  <c r="G19" i="10"/>
  <c r="G14" i="10"/>
  <c r="G10" i="10"/>
  <c r="E39" i="10"/>
  <c r="E36" i="10" s="1"/>
  <c r="E32" i="10"/>
  <c r="E19" i="10"/>
  <c r="E14" i="10"/>
  <c r="E10" i="10"/>
  <c r="C39" i="10"/>
  <c r="C36" i="10" s="1"/>
  <c r="C32" i="10"/>
  <c r="C19" i="10"/>
  <c r="J19" i="10" s="1"/>
  <c r="C14" i="10"/>
  <c r="C10" i="10"/>
  <c r="J10" i="10" l="1"/>
  <c r="J14" i="10"/>
  <c r="E9" i="10"/>
  <c r="G9" i="10"/>
  <c r="C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D19" i="10"/>
  <c r="B19" i="10"/>
  <c r="I19" i="10" s="1"/>
  <c r="F14" i="10"/>
  <c r="D14" i="10"/>
  <c r="B14" i="10"/>
  <c r="F10" i="10"/>
  <c r="D10" i="10"/>
  <c r="B10" i="10"/>
  <c r="D17" i="5"/>
  <c r="C17" i="5"/>
  <c r="D14" i="5"/>
  <c r="C14" i="5"/>
  <c r="D11" i="5"/>
  <c r="C11" i="5"/>
  <c r="D63" i="8"/>
  <c r="D32" i="8"/>
  <c r="C32" i="8"/>
  <c r="D17" i="8"/>
  <c r="D13" i="8" s="1"/>
  <c r="C17" i="8"/>
  <c r="C13" i="8" s="1"/>
  <c r="C14" i="8"/>
  <c r="D18" i="3"/>
  <c r="C18" i="3"/>
  <c r="D15" i="3"/>
  <c r="C15" i="3"/>
  <c r="D12" i="3"/>
  <c r="C10" i="3" l="1"/>
  <c r="I10" i="10"/>
  <c r="D10" i="5"/>
  <c r="I14" i="10"/>
  <c r="J9" i="10"/>
  <c r="C10" i="5"/>
  <c r="C9" i="8"/>
  <c r="D9" i="8"/>
  <c r="C25" i="3"/>
  <c r="D10" i="3"/>
  <c r="B9" i="10"/>
  <c r="D10" i="12"/>
  <c r="D44" i="12"/>
  <c r="D25" i="3"/>
  <c r="C10" i="12"/>
  <c r="C44" i="12"/>
  <c r="D9" i="10"/>
  <c r="F9" i="10"/>
  <c r="I9" i="10" l="1"/>
  <c r="C9" i="3"/>
  <c r="D9" i="3"/>
</calcChain>
</file>

<file path=xl/sharedStrings.xml><?xml version="1.0" encoding="utf-8"?>
<sst xmlns="http://schemas.openxmlformats.org/spreadsheetml/2006/main" count="1401" uniqueCount="763">
  <si>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</si>
  <si>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</si>
  <si>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</si>
  <si>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</si>
  <si>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</si>
  <si>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</si>
  <si>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</si>
  <si>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</si>
  <si>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</si>
  <si>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</si>
  <si>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</si>
  <si>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</si>
  <si>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</si>
  <si>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</si>
  <si>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</si>
  <si>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</si>
  <si>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</si>
  <si>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</si>
  <si>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</si>
  <si>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</si>
  <si>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</si>
  <si>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</si>
  <si>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</si>
  <si>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</si>
  <si>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</si>
  <si>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</si>
  <si>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</si>
  <si>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</si>
  <si>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</si>
  <si>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</si>
  <si>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</si>
  <si>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</si>
  <si>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</si>
  <si>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</si>
  <si>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</si>
  <si>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</si>
  <si>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</si>
  <si>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</si>
  <si>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</si>
  <si>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</si>
  <si>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</si>
  <si>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</si>
  <si>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</si>
  <si>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</si>
  <si>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</si>
  <si>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</si>
  <si>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</si>
  <si>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</si>
  <si>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</si>
  <si>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</si>
  <si>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</si>
  <si>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</si>
  <si>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</si>
  <si>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</si>
  <si>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</si>
  <si>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</si>
  <si>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</si>
  <si>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</si>
  <si>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</si>
  <si>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</si>
  <si>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</si>
  <si>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</si>
  <si>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</si>
  <si>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</si>
  <si>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</si>
  <si>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</si>
  <si>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</si>
  <si>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</si>
  <si>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</si>
  <si>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</si>
  <si>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</si>
  <si>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</si>
  <si>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</si>
  <si>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</si>
  <si>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</si>
  <si>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</si>
  <si>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</si>
  <si>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</si>
  <si>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</si>
  <si>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</si>
  <si>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</si>
  <si>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</si>
  <si>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</si>
  <si>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</si>
  <si>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</si>
  <si>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</si>
  <si>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</si>
  <si>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</si>
  <si>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</si>
  <si>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</si>
  <si>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</si>
  <si>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</si>
  <si>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</si>
  <si>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</si>
  <si>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</si>
  <si>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</si>
  <si>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</si>
  <si>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</si>
  <si>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</si>
  <si>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</si>
  <si>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</si>
  <si>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</si>
  <si>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</si>
  <si>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</si>
  <si>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</si>
  <si>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</si>
  <si>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</si>
  <si>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</si>
  <si>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</si>
  <si>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</si>
  <si>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</si>
  <si>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</si>
  <si>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</si>
  <si>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</si>
  <si>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</si>
  <si>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</si>
  <si>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</si>
  <si>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</si>
  <si>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</si>
  <si>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</si>
  <si>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</si>
  <si>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</si>
  <si>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</si>
  <si>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</si>
  <si>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</si>
  <si>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</si>
  <si>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</si>
  <si>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</si>
  <si>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</si>
  <si>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</si>
  <si>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</si>
  <si>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</si>
  <si>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</si>
  <si>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</si>
  <si>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</si>
  <si>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</si>
  <si>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</si>
  <si>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</si>
  <si>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</si>
  <si>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</si>
  <si>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</si>
  <si>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</si>
  <si>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</si>
  <si>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</si>
  <si>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</si>
  <si>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</si>
  <si>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</si>
  <si>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</si>
  <si>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</si>
  <si>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</si>
  <si>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</si>
  <si>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</si>
  <si>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</si>
  <si>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</si>
  <si>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</si>
  <si>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</si>
  <si>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</si>
  <si>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</si>
  <si>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</si>
  <si>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</si>
  <si>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</si>
  <si>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</si>
  <si>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</si>
  <si>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</si>
  <si>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</si>
  <si>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</si>
  <si>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</si>
  <si>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</si>
  <si>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</si>
  <si>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</si>
  <si>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</si>
  <si>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</si>
  <si>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</si>
  <si>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</si>
  <si>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</si>
  <si>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</si>
  <si>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</si>
  <si>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</si>
  <si>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</si>
  <si>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</si>
  <si>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</si>
  <si>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</si>
  <si>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</si>
  <si>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</si>
  <si>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</si>
  <si>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</si>
  <si>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</si>
  <si>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</si>
  <si>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</si>
  <si>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</si>
  <si>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</si>
  <si>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</si>
  <si>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</si>
  <si>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</si>
  <si>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</si>
  <si>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</si>
  <si>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</si>
  <si>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</si>
  <si>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</si>
  <si>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</si>
  <si>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</si>
  <si>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</si>
  <si>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</si>
  <si>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</si>
  <si>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</si>
  <si>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</si>
  <si>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</si>
  <si>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</si>
  <si>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</si>
  <si>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</si>
  <si>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</si>
  <si>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</si>
  <si>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</si>
  <si>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</si>
  <si>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</si>
  <si>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</si>
  <si>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</si>
  <si>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</si>
  <si>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</si>
  <si>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</si>
  <si>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</si>
  <si>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</si>
  <si>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</si>
  <si>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</si>
  <si>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</si>
  <si>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</si>
  <si>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</si>
  <si>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</si>
  <si>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</si>
  <si>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</si>
  <si>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</si>
  <si>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</si>
  <si>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</si>
  <si>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</si>
  <si>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</si>
  <si>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</si>
  <si>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</si>
  <si>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</si>
  <si>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</si>
  <si>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</si>
  <si>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</si>
  <si>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</si>
  <si>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</si>
  <si>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</si>
  <si>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</si>
  <si>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</si>
  <si>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</si>
  <si>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</si>
  <si>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</si>
  <si>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</si>
  <si>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</si>
  <si>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</si>
  <si>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</si>
  <si>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</si>
  <si>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</si>
  <si>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</si>
  <si>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</si>
  <si>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</si>
  <si>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</si>
  <si>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</si>
  <si>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</si>
  <si>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</si>
  <si>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</si>
  <si>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</si>
  <si>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</si>
  <si>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</si>
  <si>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</si>
  <si>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</si>
  <si>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</si>
  <si>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</si>
  <si>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</si>
  <si>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</si>
  <si>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</si>
  <si>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</si>
  <si>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</si>
  <si>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</si>
  <si>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</si>
  <si>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</si>
  <si>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</si>
  <si>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</si>
  <si>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</si>
  <si>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</si>
  <si>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</si>
  <si>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</si>
  <si>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</si>
  <si>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</si>
  <si>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</si>
  <si>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</si>
  <si>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</si>
  <si>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</si>
  <si>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</si>
  <si>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</si>
  <si>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</si>
  <si>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</si>
  <si>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</si>
  <si>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</si>
  <si>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</si>
  <si>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</si>
  <si>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</si>
  <si>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</si>
  <si>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</si>
  <si>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</si>
  <si>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</si>
  <si>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</si>
  <si>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</si>
  <si>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</si>
  <si>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</si>
  <si>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</si>
  <si>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</si>
  <si>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</si>
  <si>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</si>
  <si>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</si>
  <si>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</si>
  <si>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</si>
  <si>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</si>
  <si>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</si>
  <si>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</si>
  <si>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</si>
  <si>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</si>
  <si>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</si>
  <si>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</si>
  <si>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</si>
  <si>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</si>
  <si>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</si>
  <si>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</si>
  <si>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</si>
  <si>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</si>
  <si>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</si>
  <si>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</si>
  <si>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</si>
  <si>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</si>
  <si>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</si>
  <si>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</si>
  <si>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</si>
  <si>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</si>
  <si>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</si>
  <si>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</si>
  <si>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</si>
  <si>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</si>
  <si>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</si>
  <si>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</si>
  <si>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</si>
  <si>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</si>
  <si>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</si>
  <si>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</si>
  <si>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</si>
  <si>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</si>
  <si>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</si>
  <si>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</si>
  <si>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</si>
  <si>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</si>
  <si>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</si>
  <si>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</si>
  <si>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</si>
  <si>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</si>
  <si>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</si>
  <si>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</si>
  <si>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</si>
  <si>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</si>
  <si>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</si>
  <si>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</si>
  <si>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</si>
  <si>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</si>
  <si>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</si>
  <si>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</si>
  <si>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</si>
  <si>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</si>
  <si>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</si>
  <si>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</si>
  <si>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</si>
  <si>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</si>
  <si>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</si>
  <si>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</si>
  <si>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</si>
  <si>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</si>
  <si>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</si>
  <si>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</si>
  <si>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</si>
  <si>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</si>
  <si>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</si>
  <si>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</si>
  <si>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</si>
  <si>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</si>
  <si>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</si>
  <si>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</si>
  <si>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</si>
  <si>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</si>
  <si>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</si>
  <si>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</si>
  <si>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</si>
  <si>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</si>
  <si>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</si>
  <si>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</si>
  <si>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</si>
  <si>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</si>
  <si>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</si>
  <si>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</si>
  <si>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</si>
  <si>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</si>
  <si>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</si>
  <si>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</si>
  <si>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</si>
  <si>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</si>
  <si>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</si>
  <si>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</si>
  <si>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</si>
  <si>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</si>
  <si>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</si>
  <si>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</si>
  <si>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</si>
  <si>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</si>
  <si>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</si>
  <si>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</si>
  <si>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</si>
  <si>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</si>
  <si>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</si>
  <si>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</si>
  <si>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</si>
  <si>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</si>
  <si>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</si>
  <si>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</si>
  <si>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</si>
  <si>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</si>
  <si>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</si>
  <si>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</si>
  <si>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</si>
  <si>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</si>
  <si>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</si>
  <si>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</si>
  <si>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</si>
  <si>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</si>
  <si>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</si>
  <si>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</si>
  <si>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</si>
  <si>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</si>
  <si>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</si>
  <si>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</si>
  <si>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</si>
  <si>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</si>
  <si>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</si>
  <si>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</si>
  <si>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</si>
  <si>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</si>
  <si>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</si>
  <si>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</si>
  <si>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</si>
  <si>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</si>
  <si>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</si>
  <si>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</si>
  <si>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</si>
  <si>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</si>
  <si>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</si>
  <si>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</si>
  <si>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</si>
  <si>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</si>
  <si>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</si>
  <si>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</si>
  <si>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</si>
  <si>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</si>
  <si>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</si>
  <si>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</si>
  <si>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</si>
  <si>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</si>
  <si>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</si>
  <si>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</si>
  <si>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</si>
  <si>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</si>
  <si>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</si>
  <si>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</si>
  <si>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</si>
  <si>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</si>
  <si>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</si>
  <si>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ტელევიზორი</t>
  </si>
  <si>
    <t>SANIO-24K50 საკიდით SUREFIX142</t>
  </si>
  <si>
    <t>შპს „მენეჯმენტ სერვისი“</t>
  </si>
  <si>
    <t>LCD ტელევიზორი</t>
  </si>
  <si>
    <t>Toshiba 24HV10 საკიდით BR 21-42 FA</t>
  </si>
  <si>
    <t xml:space="preserve">  “    -     “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</si>
  <si>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</si>
  <si>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</si>
  <si>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</si>
  <si>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</si>
  <si>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</t>
  </si>
  <si>
    <t>SP-S110</t>
  </si>
  <si>
    <t>ელ. გამათბობელი</t>
  </si>
  <si>
    <t>ელექტრო სანათი</t>
  </si>
  <si>
    <t>იუ-პი-ესი</t>
  </si>
  <si>
    <t>UPS 600VA</t>
  </si>
  <si>
    <t>კარადა</t>
  </si>
  <si>
    <t>კომპიუტერის კლავიატურა</t>
  </si>
  <si>
    <t>KB06XePS2 და მაუსი 120usb</t>
  </si>
  <si>
    <t>კომპიუტერის მონიტორი</t>
  </si>
  <si>
    <t>Pilips 20 Ied 206v 3isb</t>
  </si>
  <si>
    <t>Samsung B2030N20</t>
  </si>
  <si>
    <t>კომპიუტერის პროცესორი</t>
  </si>
  <si>
    <t>Ca/PH LAZERJET pro M1214nfh</t>
  </si>
  <si>
    <t>ლაითბოგსები</t>
  </si>
  <si>
    <t>მაგიდა</t>
  </si>
  <si>
    <t xml:space="preserve">მაგიდა </t>
  </si>
  <si>
    <t>750*1420*720მმ</t>
  </si>
  <si>
    <t>ერთფრთიანი საოფისე</t>
  </si>
  <si>
    <t>ნახევრად მრგვალი</t>
  </si>
  <si>
    <t>ოვალური</t>
  </si>
  <si>
    <t>სათათბირო</t>
  </si>
  <si>
    <t>პრინტერი</t>
  </si>
  <si>
    <t>HP Lazerjet Pro M 1214NFH კაბელით USB</t>
  </si>
  <si>
    <t>HP Lazerjet Pro M 1536dnf კაბელით USB</t>
  </si>
  <si>
    <t>სკამი</t>
  </si>
  <si>
    <t>საოფისე</t>
  </si>
  <si>
    <t>საკიდი</t>
  </si>
  <si>
    <t>ტანსაცმლის</t>
  </si>
  <si>
    <t>ტრიბუნა</t>
  </si>
  <si>
    <t>ტუმბო</t>
  </si>
  <si>
    <t>600*450*450მმ</t>
  </si>
  <si>
    <t>ფასადიანი მინით 1860*1000*380მმ</t>
  </si>
  <si>
    <t>ფლანგშტოკი</t>
  </si>
  <si>
    <t>ცეცხლმაქრი</t>
  </si>
  <si>
    <t>ფხვნილოვანი ABC</t>
  </si>
  <si>
    <t>ჯამი:</t>
  </si>
  <si>
    <t>მოქალაქეთა პოლიტიკური გაერთიანება-მოძრაობა „მრეწვწლობა გადააჩენს საქართველო“ს</t>
  </si>
  <si>
    <t>ფულადი შემოწირულობა</t>
  </si>
  <si>
    <t>გიორგი</t>
  </si>
  <si>
    <t>თიბისი</t>
  </si>
  <si>
    <t>მამუკა</t>
  </si>
  <si>
    <t>კობერიძე</t>
  </si>
  <si>
    <t>01013005955</t>
  </si>
  <si>
    <t>მარინე</t>
  </si>
  <si>
    <t>წულუკიძე</t>
  </si>
  <si>
    <t>ნიკოლოზ</t>
  </si>
  <si>
    <t>07/26/2012</t>
  </si>
  <si>
    <t>გურამ</t>
  </si>
  <si>
    <t>თამაზ</t>
  </si>
  <si>
    <t>08/13/2012</t>
  </si>
  <si>
    <t>08/15/2012</t>
  </si>
  <si>
    <t>GE70Tb0600000360800013</t>
  </si>
  <si>
    <t>23,02,2066</t>
  </si>
  <si>
    <t>კორ სტანდარტ ბანკი</t>
  </si>
  <si>
    <t>სხვა სამეუირნეო ხარჯები</t>
  </si>
  <si>
    <t>სამეურნეო ხარჯები</t>
  </si>
  <si>
    <t>სალაროს ნაშთი პერიოდის ბოლოს</t>
  </si>
  <si>
    <t>ზურაბ</t>
  </si>
  <si>
    <t>ტყემალაძე</t>
  </si>
  <si>
    <t>01018002651</t>
  </si>
  <si>
    <t xml:space="preserve">ელენე </t>
  </si>
  <si>
    <t>კორჩაგინა</t>
  </si>
  <si>
    <t xml:space="preserve">მამუკა </t>
  </si>
  <si>
    <t>01017018271</t>
  </si>
  <si>
    <t xml:space="preserve">ქეთევან </t>
  </si>
  <si>
    <t>სებესქვერაძე</t>
  </si>
  <si>
    <t>01017025488</t>
  </si>
  <si>
    <t>როენა</t>
  </si>
  <si>
    <t>ჭელიშვილი</t>
  </si>
  <si>
    <t>01026013316</t>
  </si>
  <si>
    <t>თაჯდომარე</t>
  </si>
  <si>
    <t>მთ.ბუღალტ.</t>
  </si>
  <si>
    <t>მძღოლი</t>
  </si>
  <si>
    <t>სპეციალისტი</t>
  </si>
  <si>
    <t>მარინა</t>
  </si>
  <si>
    <t>მომსახურეობა</t>
  </si>
  <si>
    <t xml:space="preserve">GE70TB06 46645062600014 </t>
  </si>
  <si>
    <t>11,02,2008</t>
  </si>
  <si>
    <t>30/06-31/07/2012</t>
  </si>
  <si>
    <t>შპს სტუდია მაესტრო</t>
  </si>
  <si>
    <t>რეკლამა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</si>
  <si>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</si>
  <si>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</si>
  <si>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</si>
  <si>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</si>
  <si>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</si>
  <si>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</si>
  <si>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</si>
  <si>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</si>
  <si>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</si>
  <si>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</si>
  <si>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</si>
  <si>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</si>
  <si>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11/08-21/08/2012</t>
  </si>
  <si>
    <t>შპს „ გამომცებლობა კოლორი“</t>
  </si>
  <si>
    <t>გაზეთი ქართული ოცნება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</si>
  <si>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</si>
  <si>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</si>
  <si>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</si>
  <si>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</si>
  <si>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</si>
  <si>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</si>
  <si>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ნინო სუქიაშვილი</t>
  </si>
  <si>
    <t>12001053877</t>
  </si>
  <si>
    <t>გელოდი ცომაია</t>
  </si>
  <si>
    <t>02001000997</t>
  </si>
  <si>
    <t>21001011677</t>
  </si>
  <si>
    <t>61006007512</t>
  </si>
  <si>
    <t>34001004461</t>
  </si>
  <si>
    <t>01015006405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</si>
  <si>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</si>
  <si>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</si>
  <si>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</si>
  <si>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</si>
  <si>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</si>
  <si>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შპს ქართუ ბანკი</t>
  </si>
  <si>
    <t>ჯეირან ხუბანოვი</t>
  </si>
  <si>
    <t>38001000058</t>
  </si>
  <si>
    <t>01008040230</t>
  </si>
  <si>
    <t>არჩილ ცენტერაძე</t>
  </si>
  <si>
    <t>61001025501</t>
  </si>
  <si>
    <t>61008001376</t>
  </si>
  <si>
    <t>27001007074</t>
  </si>
  <si>
    <t>01008004397</t>
  </si>
  <si>
    <t>04001002669</t>
  </si>
  <si>
    <t>01024083360</t>
  </si>
  <si>
    <t>05/21/2012</t>
  </si>
  <si>
    <t>06/22/2012</t>
  </si>
  <si>
    <t>29001006917</t>
  </si>
  <si>
    <t>ციური გაბასკირია</t>
  </si>
  <si>
    <t>39001021959</t>
  </si>
  <si>
    <t>ნანული ნატროშვილი</t>
  </si>
  <si>
    <t>14001003910</t>
  </si>
  <si>
    <t>01003001569</t>
  </si>
  <si>
    <t>მამუკა გურგენიძე</t>
  </si>
  <si>
    <t>რეზო ებრალიძე</t>
  </si>
  <si>
    <t>შპს ჯეოსელი</t>
  </si>
  <si>
    <t>10/31/2012</t>
  </si>
  <si>
    <t>31001021716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</si>
  <si>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</si>
  <si>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მარინა ეფრემიძე</t>
  </si>
  <si>
    <t>10/21/2012</t>
  </si>
  <si>
    <t xml:space="preserve">გამხმომანებიტ მომსახურეობა </t>
  </si>
  <si>
    <t>საანგარიშო პერიოდი</t>
  </si>
  <si>
    <t>ოფისი</t>
  </si>
  <si>
    <t>7 თვე</t>
  </si>
  <si>
    <t>ქ. თბილისი, ერეკლე 2-ეს მოედანი 3</t>
  </si>
  <si>
    <t>7,5 თვე</t>
  </si>
  <si>
    <t>შპს „ახალი კაპიტალი“</t>
  </si>
  <si>
    <t>ქ. თბილისი, გორგასლის ქ. 81</t>
  </si>
  <si>
    <t>6 თვე</t>
  </si>
  <si>
    <t>ბერძენიშვილი</t>
  </si>
  <si>
    <t>5,5 თვე</t>
  </si>
  <si>
    <t>ქ. თბილისი, ხიზანიშვილის ქ. 41ა</t>
  </si>
  <si>
    <t>12 თვე</t>
  </si>
  <si>
    <t>გურგენიძე</t>
  </si>
  <si>
    <t xml:space="preserve">მარიამ </t>
  </si>
  <si>
    <t>6,5 თვე</t>
  </si>
  <si>
    <t>ქ. წნორი, თავისუფლების ქ. 61</t>
  </si>
  <si>
    <t xml:space="preserve">ნაირა </t>
  </si>
  <si>
    <t>გელაშვილი</t>
  </si>
  <si>
    <t>ქ. დედოფლისწყარო, გორგასლის ქ. 1</t>
  </si>
  <si>
    <t>ნანული</t>
  </si>
  <si>
    <t>ქ. თელავი, ილ. ჭავჭავაძის მოედანი</t>
  </si>
  <si>
    <t>204891652</t>
  </si>
  <si>
    <t>სს „ბანკი ქართუ“</t>
  </si>
  <si>
    <t>ქ. მარნეული, რუსთაველის ქ. 82</t>
  </si>
  <si>
    <t>28001002247</t>
  </si>
  <si>
    <t>ი/მ ჯეირან ხუბანოვი</t>
  </si>
  <si>
    <t>დმანისის რაიონი, 9 აპრილის ქ. 67</t>
  </si>
  <si>
    <t>15001002399</t>
  </si>
  <si>
    <t>ოქრიაშვილი</t>
  </si>
  <si>
    <t>ქ. თეთრიწყარო, ჭავჭავაძის 5</t>
  </si>
  <si>
    <t>22001001578</t>
  </si>
  <si>
    <t>სვეტლანა</t>
  </si>
  <si>
    <t>ისაევი</t>
  </si>
  <si>
    <t>ქ. მცხეთა, დ. აღმაშენებლის ქ. 5</t>
  </si>
  <si>
    <t>რუსუდან</t>
  </si>
  <si>
    <t>ნონიკაშვილი</t>
  </si>
  <si>
    <t>ქ. ხაშური, რუსთაველის ქ. 33</t>
  </si>
  <si>
    <t>57001009984</t>
  </si>
  <si>
    <t>ი/მ ზურაბ გოგალაძე</t>
  </si>
  <si>
    <t>ქ. ონი, კახაბერის ქ. 26</t>
  </si>
  <si>
    <t>იოლანდა</t>
  </si>
  <si>
    <t>ჩაგელიშვილი</t>
  </si>
  <si>
    <t>ქ. ამბროლაური, კოსტავას ქ. 1</t>
  </si>
  <si>
    <t>ციცინო</t>
  </si>
  <si>
    <t>ნეფარიძე</t>
  </si>
  <si>
    <t>ცაგერი, რუსთაველის ქ. 10</t>
  </si>
  <si>
    <t>49001011046</t>
  </si>
  <si>
    <t>მაყვალა</t>
  </si>
  <si>
    <t>ელიავა</t>
  </si>
  <si>
    <t>ქ. ლენტეხი, სტალინის ქ. 8</t>
  </si>
  <si>
    <t>ნათელა</t>
  </si>
  <si>
    <t>ქურასბედიანი</t>
  </si>
  <si>
    <t>ქ. თერჯოლა, რუსთაველის ქ. 122</t>
  </si>
  <si>
    <t>გრიგოლ</t>
  </si>
  <si>
    <t>აბჟანდაძე</t>
  </si>
  <si>
    <t>ქ. საჩხერე, ს. დურმიშიძის ქ. 57/59</t>
  </si>
  <si>
    <t>გოგოლიძე</t>
  </si>
  <si>
    <t>ქ. ზესტაფონი, ქუთაისის ქ. 1</t>
  </si>
  <si>
    <t>18001001854</t>
  </si>
  <si>
    <t>ლალი</t>
  </si>
  <si>
    <t>სარალიძე</t>
  </si>
  <si>
    <t>ქ. ტყიბული, რუსთაველის ქ. 1</t>
  </si>
  <si>
    <t>მახარაშვილი</t>
  </si>
  <si>
    <t>ქ. ქუთაისი, რუსთაველის გამზ. 38</t>
  </si>
  <si>
    <t>53001005005</t>
  </si>
  <si>
    <t>ჟორჟოლიანი</t>
  </si>
  <si>
    <t>ქ. ლანჩხუთი, მდინარაძის ქ. 3</t>
  </si>
  <si>
    <t>26001002376</t>
  </si>
  <si>
    <t>ორმოცაძე</t>
  </si>
  <si>
    <t>ქ. სენაკი, დ. ვაჰანიას ქ. 10</t>
  </si>
  <si>
    <t>ციური</t>
  </si>
  <si>
    <t>გაბესკირია</t>
  </si>
  <si>
    <t>ქ. მარტვილი, ნ. გეგიას ქ. 2</t>
  </si>
  <si>
    <t>გაბუნია</t>
  </si>
  <si>
    <t>ქ. ბათუმი, ფარნავაზ მეფის ქ. 41</t>
  </si>
  <si>
    <t>61001073924</t>
  </si>
  <si>
    <t>ბასილია</t>
  </si>
  <si>
    <t>დაბა ქედა, 9 აპრილის ქ. 1</t>
  </si>
  <si>
    <t>ი/მ მირზა აბაშიძე</t>
  </si>
  <si>
    <t>ქობულეთი, დ. აღმაშენებლის გამზ. 96</t>
  </si>
  <si>
    <t>4,5 თვე</t>
  </si>
  <si>
    <t>61004006060</t>
  </si>
  <si>
    <t>არჩილ</t>
  </si>
  <si>
    <t>ცენტერაძე</t>
  </si>
  <si>
    <t>ქ. აბაშა, თავისუფლების ქ. 115</t>
  </si>
  <si>
    <t>გელოდი</t>
  </si>
  <si>
    <t>ცომაია</t>
  </si>
  <si>
    <t>ქ.თბილისი ჭავჭავაძის გამზ.12 ბ.24 ა</t>
  </si>
  <si>
    <t>ჩიხლაძე</t>
  </si>
  <si>
    <t>ქ.წყალტუბო ,ავალიანის ქ.შ.5</t>
  </si>
  <si>
    <t>10თვე</t>
  </si>
  <si>
    <t>01008005299</t>
  </si>
  <si>
    <t>ეფრემიძე</t>
  </si>
  <si>
    <t>11/01/2012-12/31/2012</t>
  </si>
  <si>
    <t>5000</t>
  </si>
  <si>
    <t>10000</t>
  </si>
  <si>
    <t xml:space="preserve">ზურაბ </t>
  </si>
  <si>
    <t>GE16LB0711170575363000</t>
  </si>
  <si>
    <t>GE67BG0000000997049800</t>
  </si>
  <si>
    <t>დემური</t>
  </si>
  <si>
    <t>ბაშელეიშვილი</t>
  </si>
  <si>
    <t>სს საქართველო</t>
  </si>
  <si>
    <t>ლიებრთი</t>
  </si>
  <si>
    <t>GE66CR0000000022963601</t>
  </si>
  <si>
    <t>ჯონი</t>
  </si>
  <si>
    <t>სონღულაშვილი</t>
  </si>
  <si>
    <t>GE19TB7244245064300001</t>
  </si>
  <si>
    <t xml:space="preserve">ვაჟა </t>
  </si>
  <si>
    <t>გოგიბერიძე</t>
  </si>
  <si>
    <t>GE77TB1100000360101319</t>
  </si>
  <si>
    <t>ნუგზარ</t>
  </si>
  <si>
    <t>ბაქრაძე</t>
  </si>
  <si>
    <t>GE14TB7502036010100009</t>
  </si>
  <si>
    <t>თედორაძე</t>
  </si>
  <si>
    <t>GE81BG0000000876596500</t>
  </si>
  <si>
    <t>4997,50</t>
  </si>
  <si>
    <t xml:space="preserve">ბორის </t>
  </si>
  <si>
    <t>საყვარელიძე</t>
  </si>
  <si>
    <t>ბანკი კართუ</t>
  </si>
  <si>
    <t>GE08CR0000000021213601</t>
  </si>
  <si>
    <t>11/26/2012</t>
  </si>
  <si>
    <t>11/28/2012</t>
  </si>
  <si>
    <t>ვლადიმირ</t>
  </si>
  <si>
    <t>ძნელაძე</t>
  </si>
  <si>
    <t>01018001677</t>
  </si>
  <si>
    <t>11/19/2012</t>
  </si>
  <si>
    <t>12.25.2012</t>
  </si>
  <si>
    <t>11/24/2012</t>
  </si>
  <si>
    <t>12.24.2012</t>
  </si>
  <si>
    <t>06,13,2012</t>
  </si>
  <si>
    <t>ი/მ ზურაბ გოგოლაძე</t>
  </si>
  <si>
    <t>06,01,2012</t>
  </si>
  <si>
    <t xml:space="preserve">ნინო ბასილია </t>
  </si>
  <si>
    <t>06,09,2012</t>
  </si>
  <si>
    <t xml:space="preserve">ნათელა ქურასბედიანი </t>
  </si>
  <si>
    <t>გურამ ბერზენიშვილი</t>
  </si>
  <si>
    <t>გაზეთების ბეჯდის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</si>
</sst>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4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Sylfaen"/>
      <family val="1"/>
    </font>
    <font>
      <sz val="12"/>
      <name val="Arial"/>
      <family val="2"/>
      <charset val="204"/>
    </font>
    <font>
      <sz val="12"/>
      <color indexed="8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8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/>
    <xf numFmtId="0" fontId="22" fillId="0" borderId="0" xfId="5" applyFont="1" applyProtection="1">
      <protection locked="0"/>
    </xf>
    <xf numFmtId="0" fontId="24" fillId="3" borderId="13" xfId="5" applyFont="1" applyFill="1" applyBorder="1" applyAlignment="1" applyProtection="1">
      <alignment horizontal="center" vertical="top" wrapText="1"/>
    </xf>
    <xf numFmtId="0" fontId="24" fillId="3" borderId="14" xfId="5" applyFont="1" applyFill="1" applyBorder="1" applyAlignment="1" applyProtection="1">
      <alignment horizontal="center" vertical="top" wrapText="1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7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9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20" xfId="5" applyFont="1" applyBorder="1" applyAlignment="1" applyProtection="1">
      <alignment wrapText="1"/>
      <protection locked="0"/>
    </xf>
    <xf numFmtId="0" fontId="22" fillId="4" borderId="19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0" fontId="22" fillId="0" borderId="21" xfId="5" applyFont="1" applyBorder="1" applyAlignment="1" applyProtection="1">
      <alignment horizontal="center"/>
      <protection locked="0"/>
    </xf>
    <xf numFmtId="0" fontId="22" fillId="0" borderId="22" xfId="5" applyFont="1" applyBorder="1" applyAlignment="1" applyProtection="1">
      <alignment wrapText="1"/>
      <protection locked="0"/>
    </xf>
    <xf numFmtId="0" fontId="22" fillId="0" borderId="23" xfId="5" applyFont="1" applyBorder="1" applyAlignment="1" applyProtection="1">
      <alignment wrapText="1"/>
      <protection locked="0"/>
    </xf>
    <xf numFmtId="0" fontId="22" fillId="4" borderId="22" xfId="5" applyFont="1" applyFill="1" applyBorder="1" applyAlignment="1" applyProtection="1">
      <alignment wrapText="1"/>
      <protection locked="0"/>
    </xf>
    <xf numFmtId="0" fontId="22" fillId="4" borderId="22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5" xfId="2" applyFont="1" applyFill="1" applyBorder="1" applyAlignment="1" applyProtection="1">
      <alignment horizontal="center" vertical="top" wrapText="1"/>
    </xf>
    <xf numFmtId="1" fontId="19" fillId="5" borderId="25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6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4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0" fontId="24" fillId="5" borderId="16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14" fontId="22" fillId="0" borderId="22" xfId="5" applyNumberFormat="1" applyFont="1" applyBorder="1" applyAlignment="1" applyProtection="1">
      <alignment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6" borderId="0" xfId="1" applyFont="1" applyFill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/>
      <protection locked="0"/>
    </xf>
    <xf numFmtId="3" fontId="12" fillId="6" borderId="0" xfId="1" applyNumberFormat="1" applyFont="1" applyFill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1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7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8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9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7" xfId="1" applyNumberFormat="1" applyFont="1" applyFill="1" applyBorder="1" applyAlignment="1" applyProtection="1">
      <alignment horizontal="right" vertical="center" wrapText="1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30" xfId="0" applyNumberFormat="1" applyFont="1" applyBorder="1" applyAlignment="1">
      <alignment horizontal="left" wrapText="1"/>
    </xf>
    <xf numFmtId="49" fontId="22" fillId="0" borderId="5" xfId="5" applyNumberFormat="1" applyFont="1" applyBorder="1" applyProtection="1">
      <protection locked="0"/>
    </xf>
    <xf numFmtId="0" fontId="22" fillId="4" borderId="31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0" fontId="24" fillId="5" borderId="32" xfId="5" applyFont="1" applyFill="1" applyBorder="1" applyAlignment="1" applyProtection="1">
      <alignment horizontal="center"/>
    </xf>
    <xf numFmtId="0" fontId="24" fillId="5" borderId="33" xfId="5" applyFont="1" applyFill="1" applyBorder="1" applyAlignment="1" applyProtection="1">
      <alignment horizontal="center"/>
    </xf>
    <xf numFmtId="0" fontId="24" fillId="5" borderId="34" xfId="5" applyFont="1" applyFill="1" applyBorder="1" applyAlignment="1" applyProtection="1">
      <alignment horizontal="center"/>
    </xf>
    <xf numFmtId="49" fontId="32" fillId="0" borderId="35" xfId="0" applyNumberFormat="1" applyFont="1" applyBorder="1" applyAlignment="1">
      <alignment horizontal="left" wrapText="1"/>
    </xf>
    <xf numFmtId="14" fontId="22" fillId="0" borderId="27" xfId="5" applyNumberFormat="1" applyFont="1" applyBorder="1" applyAlignment="1" applyProtection="1">
      <alignment wrapText="1"/>
      <protection locked="0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32" fillId="0" borderId="38" xfId="0" applyNumberFormat="1" applyFont="1" applyBorder="1" applyAlignment="1">
      <alignment horizontal="left" wrapText="1"/>
    </xf>
    <xf numFmtId="49" fontId="32" fillId="0" borderId="39" xfId="0" applyNumberFormat="1" applyFont="1" applyBorder="1" applyAlignment="1">
      <alignment horizontal="left" wrapText="1"/>
    </xf>
    <xf numFmtId="49" fontId="32" fillId="0" borderId="40" xfId="0" applyNumberFormat="1" applyFont="1" applyBorder="1" applyAlignment="1">
      <alignment horizontal="left" wrapText="1"/>
    </xf>
    <xf numFmtId="49" fontId="32" fillId="0" borderId="41" xfId="0" applyNumberFormat="1" applyFont="1" applyBorder="1" applyAlignment="1">
      <alignment horizontal="left" wrapText="1"/>
    </xf>
    <xf numFmtId="49" fontId="32" fillId="0" borderId="42" xfId="0" applyNumberFormat="1" applyFont="1" applyBorder="1" applyAlignment="1">
      <alignment horizontal="left" wrapText="1"/>
    </xf>
    <xf numFmtId="49" fontId="22" fillId="0" borderId="43" xfId="5" applyNumberFormat="1" applyFont="1" applyBorder="1" applyProtection="1">
      <protection locked="0"/>
    </xf>
    <xf numFmtId="49" fontId="24" fillId="3" borderId="32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44" xfId="5" applyFont="1" applyFill="1" applyBorder="1" applyAlignment="1" applyProtection="1">
      <alignment horizontal="center"/>
    </xf>
    <xf numFmtId="0" fontId="24" fillId="3" borderId="1" xfId="5" applyFont="1" applyFill="1" applyBorder="1" applyAlignment="1" applyProtection="1">
      <alignment horizontal="center" vertical="top" wrapText="1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20" fillId="5" borderId="9" xfId="2" applyFont="1" applyFill="1" applyBorder="1" applyAlignment="1" applyProtection="1">
      <alignment horizontal="right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/>
    <xf numFmtId="0" fontId="19" fillId="0" borderId="9" xfId="2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0" fontId="19" fillId="0" borderId="45" xfId="2" applyFont="1" applyFill="1" applyBorder="1" applyAlignment="1" applyProtection="1">
      <alignment horizontal="left" vertical="top" wrapText="1"/>
      <protection locked="0"/>
    </xf>
    <xf numFmtId="1" fontId="19" fillId="0" borderId="45" xfId="2" applyNumberFormat="1" applyFont="1" applyFill="1" applyBorder="1" applyAlignment="1" applyProtection="1">
      <alignment horizontal="left" vertical="top" wrapText="1"/>
      <protection locked="0"/>
    </xf>
    <xf numFmtId="0" fontId="20" fillId="5" borderId="8" xfId="2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20" fillId="5" borderId="1" xfId="2" applyFont="1" applyFill="1" applyBorder="1" applyAlignment="1" applyProtection="1">
      <alignment horizontal="right" vertical="top" wrapText="1"/>
      <protection locked="0"/>
    </xf>
    <xf numFmtId="14" fontId="12" fillId="2" borderId="1" xfId="0" applyNumberFormat="1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46" xfId="2" applyFont="1" applyFill="1" applyBorder="1" applyAlignment="1" applyProtection="1">
      <alignment horizontal="left" vertical="top"/>
      <protection locked="0"/>
    </xf>
    <xf numFmtId="0" fontId="19" fillId="5" borderId="46" xfId="2" applyFont="1" applyFill="1" applyBorder="1" applyAlignment="1" applyProtection="1">
      <alignment horizontal="left" vertical="top" wrapText="1"/>
      <protection locked="0"/>
    </xf>
    <xf numFmtId="0" fontId="19" fillId="5" borderId="47" xfId="2" applyFont="1" applyFill="1" applyBorder="1" applyAlignment="1" applyProtection="1">
      <alignment horizontal="left" vertical="top" wrapText="1"/>
      <protection locked="0"/>
    </xf>
    <xf numFmtId="1" fontId="19" fillId="5" borderId="47" xfId="2" applyNumberFormat="1" applyFont="1" applyFill="1" applyBorder="1" applyAlignment="1" applyProtection="1">
      <alignment horizontal="left" vertical="top" wrapText="1"/>
      <protection locked="0"/>
    </xf>
    <xf numFmtId="1" fontId="19" fillId="5" borderId="48" xfId="2" applyNumberFormat="1" applyFont="1" applyFill="1" applyBorder="1" applyAlignment="1" applyProtection="1">
      <alignment horizontal="left" vertical="top" wrapText="1"/>
      <protection locked="0"/>
    </xf>
    <xf numFmtId="0" fontId="20" fillId="5" borderId="46" xfId="2" applyFont="1" applyFill="1" applyBorder="1" applyAlignment="1" applyProtection="1">
      <alignment horizontal="right" vertical="top" wrapText="1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4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right" vertic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19" fillId="0" borderId="50" xfId="2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>
      <alignment horizontal="center"/>
    </xf>
    <xf numFmtId="0" fontId="8" fillId="5" borderId="0" xfId="0" applyFont="1" applyFill="1" applyBorder="1"/>
    <xf numFmtId="0" fontId="8" fillId="5" borderId="3" xfId="0" applyFont="1" applyFill="1" applyBorder="1"/>
    <xf numFmtId="0" fontId="18" fillId="5" borderId="1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3" fontId="17" fillId="5" borderId="1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39" fillId="0" borderId="1" xfId="0" applyFont="1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0" applyNumberFormat="1" applyFont="1" applyFill="1" applyBorder="1" applyProtection="1">
      <protection locked="0"/>
    </xf>
    <xf numFmtId="3" fontId="39" fillId="0" borderId="0" xfId="0" applyNumberFormat="1" applyFont="1"/>
    <xf numFmtId="0" fontId="39" fillId="2" borderId="1" xfId="0" applyFont="1" applyFill="1" applyBorder="1" applyAlignment="1">
      <alignment horizontal="center"/>
    </xf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14" fillId="0" borderId="1" xfId="4" applyFont="1" applyFill="1" applyBorder="1" applyAlignment="1" applyProtection="1">
      <alignment horizontal="center" vertical="center" wrapText="1"/>
      <protection locked="0"/>
    </xf>
    <xf numFmtId="14" fontId="22" fillId="0" borderId="1" xfId="5" applyNumberFormat="1" applyFont="1" applyBorder="1" applyProtection="1"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20" fillId="5" borderId="24" xfId="2" applyFont="1" applyFill="1" applyBorder="1" applyAlignment="1" applyProtection="1">
      <alignment horizontal="right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25" xfId="2" applyFont="1" applyFill="1" applyBorder="1" applyAlignment="1" applyProtection="1">
      <alignment horizontal="center" vertical="top" wrapText="1"/>
      <protection locked="0"/>
    </xf>
    <xf numFmtId="1" fontId="19" fillId="0" borderId="25" xfId="2" applyNumberFormat="1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horizontal="center"/>
    </xf>
    <xf numFmtId="14" fontId="22" fillId="0" borderId="0" xfId="8" applyNumberFormat="1" applyFont="1" applyBorder="1" applyAlignment="1" applyProtection="1">
      <alignment wrapText="1"/>
      <protection locked="0"/>
    </xf>
    <xf numFmtId="0" fontId="8" fillId="0" borderId="0" xfId="0" applyFont="1" applyBorder="1"/>
    <xf numFmtId="0" fontId="0" fillId="0" borderId="0" xfId="0" applyBorder="1" applyAlignment="1">
      <alignment horizontal="left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14" fontId="22" fillId="0" borderId="46" xfId="5" applyNumberFormat="1" applyFont="1" applyBorder="1" applyAlignment="1" applyProtection="1">
      <alignment horizontal="center" wrapText="1"/>
      <protection locked="0"/>
    </xf>
    <xf numFmtId="14" fontId="22" fillId="0" borderId="1" xfId="5" applyNumberFormat="1" applyFont="1" applyBorder="1" applyAlignment="1" applyProtection="1">
      <alignment horizontal="center" wrapText="1"/>
      <protection locked="0"/>
    </xf>
    <xf numFmtId="0" fontId="40" fillId="2" borderId="1" xfId="0" applyFont="1" applyFill="1" applyBorder="1" applyAlignment="1">
      <alignment horizontal="center"/>
    </xf>
    <xf numFmtId="1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/>
    <xf numFmtId="0" fontId="40" fillId="2" borderId="5" xfId="0" applyFont="1" applyFill="1" applyBorder="1" applyAlignment="1">
      <alignment horizontal="center"/>
    </xf>
    <xf numFmtId="0" fontId="41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41" fillId="2" borderId="1" xfId="0" applyFont="1" applyFill="1" applyBorder="1" applyAlignment="1" applyProtection="1">
      <alignment horizontal="center"/>
      <protection locked="0"/>
    </xf>
    <xf numFmtId="17" fontId="41" fillId="2" borderId="1" xfId="0" applyNumberFormat="1" applyFont="1" applyFill="1" applyBorder="1" applyAlignment="1" applyProtection="1">
      <alignment horizontal="center"/>
      <protection locked="0"/>
    </xf>
    <xf numFmtId="0" fontId="41" fillId="2" borderId="1" xfId="0" applyFont="1" applyFill="1" applyBorder="1" applyAlignment="1" applyProtection="1">
      <alignment horizontal="left"/>
      <protection locked="0"/>
    </xf>
    <xf numFmtId="0" fontId="41" fillId="2" borderId="5" xfId="0" applyFont="1" applyFill="1" applyBorder="1" applyAlignment="1" applyProtection="1">
      <alignment horizontal="center"/>
      <protection locked="0"/>
    </xf>
    <xf numFmtId="0" fontId="41" fillId="2" borderId="4" xfId="0" applyFont="1" applyFill="1" applyBorder="1" applyAlignment="1" applyProtection="1">
      <alignment horizontal="center"/>
      <protection locked="0"/>
    </xf>
    <xf numFmtId="14" fontId="41" fillId="2" borderId="1" xfId="0" applyNumberFormat="1" applyFont="1" applyFill="1" applyBorder="1" applyAlignment="1" applyProtection="1">
      <alignment horizontal="center"/>
      <protection locked="0"/>
    </xf>
    <xf numFmtId="1" fontId="43" fillId="0" borderId="6" xfId="2" applyNumberFormat="1" applyFont="1" applyFill="1" applyBorder="1" applyAlignment="1" applyProtection="1">
      <alignment horizontal="left" vertical="top" wrapText="1"/>
      <protection locked="0"/>
    </xf>
    <xf numFmtId="1" fontId="43" fillId="0" borderId="6" xfId="2" applyNumberFormat="1" applyFont="1" applyFill="1" applyBorder="1" applyAlignment="1" applyProtection="1">
      <alignment horizontal="center" vertical="top" wrapText="1"/>
      <protection locked="0"/>
    </xf>
    <xf numFmtId="0" fontId="43" fillId="0" borderId="6" xfId="2" applyFont="1" applyFill="1" applyBorder="1" applyAlignment="1" applyProtection="1">
      <alignment horizontal="left" vertical="top" wrapText="1"/>
      <protection locked="0"/>
    </xf>
    <xf numFmtId="0" fontId="43" fillId="0" borderId="6" xfId="2" applyFont="1" applyFill="1" applyBorder="1" applyAlignment="1" applyProtection="1">
      <alignment horizontal="center" vertical="top" wrapText="1"/>
      <protection locked="0"/>
    </xf>
    <xf numFmtId="0" fontId="43" fillId="0" borderId="50" xfId="2" applyFont="1" applyFill="1" applyBorder="1" applyAlignment="1" applyProtection="1">
      <alignment horizontal="center" vertical="top" wrapText="1"/>
      <protection locked="0"/>
    </xf>
    <xf numFmtId="0" fontId="43" fillId="0" borderId="24" xfId="2" applyFont="1" applyFill="1" applyBorder="1" applyAlignment="1" applyProtection="1">
      <alignment horizontal="center" vertical="top" wrapText="1"/>
      <protection locked="0"/>
    </xf>
    <xf numFmtId="1" fontId="43" fillId="0" borderId="7" xfId="2" applyNumberFormat="1" applyFont="1" applyFill="1" applyBorder="1" applyAlignment="1" applyProtection="1">
      <alignment horizontal="left" vertical="top" wrapText="1"/>
      <protection locked="0"/>
    </xf>
    <xf numFmtId="49" fontId="43" fillId="0" borderId="7" xfId="2" applyNumberFormat="1" applyFont="1" applyFill="1" applyBorder="1" applyAlignment="1" applyProtection="1">
      <alignment horizontal="center" vertical="top" wrapText="1"/>
      <protection locked="0"/>
    </xf>
    <xf numFmtId="0" fontId="43" fillId="0" borderId="7" xfId="2" applyFont="1" applyFill="1" applyBorder="1" applyAlignment="1" applyProtection="1">
      <alignment horizontal="center" vertical="top" wrapText="1"/>
      <protection locked="0"/>
    </xf>
    <xf numFmtId="0" fontId="43" fillId="0" borderId="26" xfId="2" applyFont="1" applyFill="1" applyBorder="1" applyAlignment="1" applyProtection="1">
      <alignment horizontal="center" vertical="top" wrapText="1"/>
      <protection locked="0"/>
    </xf>
    <xf numFmtId="49" fontId="40" fillId="0" borderId="1" xfId="0" applyNumberFormat="1" applyFont="1" applyBorder="1" applyAlignment="1">
      <alignment horizontal="center"/>
    </xf>
    <xf numFmtId="0" fontId="43" fillId="0" borderId="49" xfId="2" applyFont="1" applyFill="1" applyBorder="1" applyAlignment="1" applyProtection="1">
      <alignment horizontal="center" vertical="top" wrapText="1"/>
      <protection locked="0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49" fontId="41" fillId="2" borderId="1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49" fontId="42" fillId="0" borderId="1" xfId="0" applyNumberFormat="1" applyFont="1" applyBorder="1" applyAlignment="1">
      <alignment horizontal="center"/>
    </xf>
    <xf numFmtId="14" fontId="41" fillId="2" borderId="1" xfId="0" applyNumberFormat="1" applyFont="1" applyFill="1" applyBorder="1" applyProtection="1">
      <protection locked="0"/>
    </xf>
    <xf numFmtId="0" fontId="41" fillId="2" borderId="0" xfId="0" applyFont="1" applyFill="1" applyProtection="1">
      <protection locked="0"/>
    </xf>
    <xf numFmtId="3" fontId="17" fillId="2" borderId="0" xfId="0" applyNumberFormat="1" applyFont="1" applyFill="1" applyBorder="1" applyAlignment="1" applyProtection="1">
      <alignment horizontal="center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49" fontId="17" fillId="0" borderId="0" xfId="0" applyNumberFormat="1" applyFont="1" applyFill="1" applyBorder="1" applyProtection="1">
      <protection locked="0"/>
    </xf>
    <xf numFmtId="3" fontId="0" fillId="0" borderId="0" xfId="0" applyNumberFormat="1" applyBorder="1"/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Protection="1">
      <protection locked="0"/>
    </xf>
    <xf numFmtId="3" fontId="17" fillId="5" borderId="0" xfId="0" applyNumberFormat="1" applyFont="1" applyFill="1" applyBorder="1" applyAlignment="1" applyProtection="1">
      <alignment horizontal="center"/>
    </xf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2" borderId="0" xfId="0" applyFont="1" applyFill="1" applyBorder="1"/>
    <xf numFmtId="0" fontId="12" fillId="0" borderId="0" xfId="1" applyFont="1" applyFill="1" applyBorder="1" applyAlignment="1" applyProtection="1">
      <alignment horizontal="left" vertical="center" wrapText="1" indent="1"/>
    </xf>
    <xf numFmtId="3" fontId="17" fillId="2" borderId="51" xfId="0" applyNumberFormat="1" applyFont="1" applyFill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11" fillId="0" borderId="0" xfId="0" applyFont="1" applyBorder="1"/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14" fillId="0" borderId="0" xfId="4" applyFont="1" applyBorder="1" applyAlignment="1" applyProtection="1">
      <alignment vertical="center" wrapText="1"/>
      <protection locked="0"/>
    </xf>
    <xf numFmtId="0" fontId="14" fillId="0" borderId="4" xfId="4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14" fontId="41" fillId="2" borderId="0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Border="1"/>
    <xf numFmtId="49" fontId="40" fillId="0" borderId="0" xfId="0" applyNumberFormat="1" applyFont="1" applyBorder="1" applyAlignment="1">
      <alignment horizontal="center"/>
    </xf>
    <xf numFmtId="0" fontId="41" fillId="2" borderId="0" xfId="0" applyFont="1" applyFill="1" applyBorder="1" applyProtection="1">
      <protection locked="0"/>
    </xf>
    <xf numFmtId="0" fontId="41" fillId="2" borderId="0" xfId="0" applyFont="1" applyFill="1" applyBorder="1" applyAlignment="1" applyProtection="1">
      <alignment horizontal="center"/>
      <protection locked="0"/>
    </xf>
    <xf numFmtId="0" fontId="40" fillId="0" borderId="0" xfId="0" applyFont="1" applyBorder="1" applyAlignment="1">
      <alignment horizontal="center"/>
    </xf>
    <xf numFmtId="14" fontId="41" fillId="2" borderId="0" xfId="0" applyNumberFormat="1" applyFont="1" applyFill="1" applyBorder="1" applyProtection="1">
      <protection locked="0"/>
    </xf>
    <xf numFmtId="49" fontId="42" fillId="2" borderId="0" xfId="0" applyNumberFormat="1" applyFont="1" applyFill="1" applyBorder="1" applyAlignment="1">
      <alignment horizontal="center"/>
    </xf>
    <xf numFmtId="0" fontId="40" fillId="0" borderId="52" xfId="0" applyFont="1" applyBorder="1" applyAlignment="1">
      <alignment horizontal="center"/>
    </xf>
    <xf numFmtId="1" fontId="19" fillId="0" borderId="53" xfId="2" applyNumberFormat="1" applyFont="1" applyFill="1" applyBorder="1" applyAlignment="1" applyProtection="1">
      <alignment horizontal="center" vertical="top" wrapText="1"/>
      <protection locked="0"/>
    </xf>
    <xf numFmtId="1" fontId="19" fillId="0" borderId="54" xfId="2" applyNumberFormat="1" applyFont="1" applyFill="1" applyBorder="1" applyAlignment="1" applyProtection="1">
      <alignment horizontal="center" vertical="top" wrapText="1"/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9" xfId="4" applyFont="1" applyFill="1" applyBorder="1" applyAlignment="1" applyProtection="1">
      <alignment horizontal="center" vertical="center" wrapText="1"/>
      <protection locked="0"/>
    </xf>
    <xf numFmtId="0" fontId="14" fillId="2" borderId="27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171450</xdr:rowOff>
    </xdr:from>
    <xdr:to>
      <xdr:col>0</xdr:col>
      <xdr:colOff>1495425</xdr:colOff>
      <xdr:row>46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47</xdr:row>
      <xdr:rowOff>4082</xdr:rowOff>
    </xdr:from>
    <xdr:to>
      <xdr:col>4</xdr:col>
      <xdr:colOff>110219</xdr:colOff>
      <xdr:row>47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157</xdr:row>
      <xdr:rowOff>35379</xdr:rowOff>
    </xdr:from>
    <xdr:to>
      <xdr:col>1</xdr:col>
      <xdr:colOff>1012372</xdr:colOff>
      <xdr:row>157</xdr:row>
      <xdr:rowOff>35379</xdr:rowOff>
    </xdr:to>
    <xdr:cxnSp macro="">
      <xdr:nvCxnSpPr>
        <xdr:cNvPr id="4" name="Straight Connector 3"/>
        <xdr:cNvCxnSpPr/>
      </xdr:nvCxnSpPr>
      <xdr:spPr>
        <a:xfrm>
          <a:off x="2639786" y="15207343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47</xdr:row>
      <xdr:rowOff>4082</xdr:rowOff>
    </xdr:from>
    <xdr:to>
      <xdr:col>5</xdr:col>
      <xdr:colOff>110219</xdr:colOff>
      <xdr:row>47</xdr:row>
      <xdr:rowOff>4082</xdr:rowOff>
    </xdr:to>
    <xdr:cxnSp macro="">
      <xdr:nvCxnSpPr>
        <xdr:cNvPr id="5" name="Straight Connector 4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43</xdr:row>
      <xdr:rowOff>35379</xdr:rowOff>
    </xdr:from>
    <xdr:to>
      <xdr:col>1</xdr:col>
      <xdr:colOff>1012372</xdr:colOff>
      <xdr:row>43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1"/>
  <sheetViews>
    <sheetView showGridLines="0" tabSelected="1" view="pageBreakPreview" zoomScale="70" zoomScaleSheetLayoutView="70" workbookViewId="0">
      <selection activeCell="G30" sqref="G30"/>
    </sheetView>
  </sheetViews>
  <sheetFormatPr defaultRowHeight="15" x14ac:dyDescent="0.25"/>
  <cols>
    <col min="1" max="1" width="6.28515625" style="64" bestFit="1" customWidth="1"/>
    <col min="2" max="2" width="13.140625" style="64" customWidth="1"/>
    <col min="3" max="3" width="23.42578125" style="64" customWidth="1"/>
    <col min="4" max="4" width="15.140625" style="64" customWidth="1"/>
    <col min="5" max="6" width="18.5703125" style="64" customWidth="1"/>
    <col min="7" max="7" width="17.85546875" style="87" customWidth="1"/>
    <col min="8" max="8" width="20" style="87" customWidth="1"/>
    <col min="9" max="9" width="21.140625" style="87" customWidth="1"/>
    <col min="10" max="11" width="17.42578125" style="64" customWidth="1"/>
    <col min="12" max="12" width="16.7109375" style="64" customWidth="1"/>
    <col min="13" max="13" width="27.7109375" style="64" customWidth="1"/>
    <col min="14" max="14" width="9.140625" style="64" hidden="1" customWidth="1"/>
    <col min="15" max="16384" width="9.140625" style="64"/>
  </cols>
  <sheetData>
    <row r="1" spans="1:14" s="101" customFormat="1" x14ac:dyDescent="0.3">
      <c r="A1" s="103" t="s">
        <v>313</v>
      </c>
      <c r="B1" s="130"/>
      <c r="C1" s="130"/>
      <c r="D1" s="130"/>
      <c r="E1" s="131"/>
      <c r="F1" s="132"/>
      <c r="G1" s="134"/>
      <c r="H1" s="144"/>
      <c r="I1" s="103"/>
      <c r="J1" s="130"/>
      <c r="K1" s="131"/>
      <c r="L1" s="131"/>
      <c r="M1" s="334" t="s">
        <v>110</v>
      </c>
    </row>
    <row r="2" spans="1:14" s="101" customFormat="1" x14ac:dyDescent="0.3">
      <c r="A2" s="105" t="s">
        <v>141</v>
      </c>
      <c r="B2" s="130"/>
      <c r="C2" s="130"/>
      <c r="D2" s="130"/>
      <c r="E2" s="131"/>
      <c r="F2" s="132"/>
      <c r="G2" s="134"/>
      <c r="H2" s="144"/>
      <c r="I2" s="105"/>
      <c r="J2" s="130"/>
      <c r="K2" s="131"/>
      <c r="L2" s="131"/>
      <c r="M2" s="559" t="s">
        <v>719</v>
      </c>
      <c r="N2" s="560"/>
    </row>
    <row r="3" spans="1:14" s="101" customFormat="1" x14ac:dyDescent="0.3">
      <c r="A3" s="130"/>
      <c r="B3" s="130"/>
      <c r="C3" s="133"/>
      <c r="D3" s="135"/>
      <c r="E3" s="131"/>
      <c r="F3" s="131"/>
      <c r="G3" s="136"/>
      <c r="H3" s="131"/>
      <c r="I3" s="131"/>
      <c r="J3" s="132"/>
      <c r="K3" s="130"/>
      <c r="L3" s="130"/>
      <c r="M3" s="131"/>
    </row>
    <row r="4" spans="1:14" s="101" customFormat="1" x14ac:dyDescent="0.3">
      <c r="A4" s="132" t="s">
        <v>277</v>
      </c>
      <c r="B4" s="145"/>
      <c r="C4" s="145"/>
      <c r="D4" s="145" t="s">
        <v>280</v>
      </c>
      <c r="E4" s="153"/>
      <c r="F4" s="131"/>
      <c r="G4" s="138"/>
      <c r="H4" s="131"/>
      <c r="I4" s="152"/>
      <c r="J4" s="153"/>
      <c r="K4" s="130"/>
      <c r="L4" s="131"/>
      <c r="M4" s="131"/>
    </row>
    <row r="5" spans="1:14" s="101" customFormat="1" x14ac:dyDescent="0.3">
      <c r="A5" s="132"/>
      <c r="B5" s="132"/>
      <c r="C5" s="270" t="s">
        <v>519</v>
      </c>
      <c r="D5" s="109"/>
      <c r="E5" s="109"/>
      <c r="F5" s="109"/>
      <c r="G5" s="109"/>
      <c r="H5" s="109"/>
      <c r="I5" s="138"/>
      <c r="J5" s="137"/>
      <c r="K5" s="144"/>
      <c r="L5" s="130"/>
      <c r="M5" s="131"/>
    </row>
    <row r="6" spans="1:14" s="101" customFormat="1" ht="15.75" thickBot="1" x14ac:dyDescent="0.35">
      <c r="A6" s="139"/>
      <c r="B6" s="131"/>
      <c r="C6" s="137"/>
      <c r="D6" s="140"/>
      <c r="E6" s="131"/>
      <c r="F6" s="131"/>
      <c r="G6" s="138"/>
      <c r="H6" s="138"/>
      <c r="I6" s="138"/>
      <c r="J6" s="131"/>
      <c r="K6" s="130"/>
      <c r="L6" s="130"/>
      <c r="M6" s="131"/>
    </row>
    <row r="7" spans="1:14" ht="20.25" customHeight="1" thickBot="1" x14ac:dyDescent="0.3">
      <c r="A7" s="141"/>
      <c r="B7" s="142"/>
      <c r="C7" s="141"/>
      <c r="D7" s="141"/>
      <c r="E7" s="143"/>
      <c r="F7" s="143"/>
      <c r="G7" s="132"/>
      <c r="H7" s="132"/>
      <c r="I7" s="132"/>
      <c r="J7" s="556" t="s">
        <v>443</v>
      </c>
      <c r="K7" s="557"/>
      <c r="L7" s="558"/>
      <c r="M7" s="141"/>
    </row>
    <row r="8" spans="1:14" s="69" customFormat="1" ht="39" thickBot="1" x14ac:dyDescent="0.25">
      <c r="A8" s="206" t="s">
        <v>64</v>
      </c>
      <c r="B8" s="207" t="s">
        <v>142</v>
      </c>
      <c r="C8" s="207" t="s">
        <v>279</v>
      </c>
      <c r="D8" s="208" t="s">
        <v>286</v>
      </c>
      <c r="E8" s="65" t="s">
        <v>227</v>
      </c>
      <c r="F8" s="66" t="s">
        <v>226</v>
      </c>
      <c r="G8" s="359" t="s">
        <v>230</v>
      </c>
      <c r="H8" s="364" t="s">
        <v>231</v>
      </c>
      <c r="I8" s="362" t="s">
        <v>228</v>
      </c>
      <c r="J8" s="67" t="s">
        <v>282</v>
      </c>
      <c r="K8" s="68" t="s">
        <v>283</v>
      </c>
      <c r="L8" s="68" t="s">
        <v>232</v>
      </c>
      <c r="M8" s="209" t="s">
        <v>233</v>
      </c>
    </row>
    <row r="9" spans="1:14" s="92" customFormat="1" ht="15.75" thickBot="1" x14ac:dyDescent="0.3">
      <c r="A9" s="202">
        <v>1</v>
      </c>
      <c r="B9" s="346">
        <v>2</v>
      </c>
      <c r="C9" s="346">
        <v>3</v>
      </c>
      <c r="D9" s="347">
        <v>4</v>
      </c>
      <c r="E9" s="348">
        <v>7</v>
      </c>
      <c r="F9" s="347">
        <v>8</v>
      </c>
      <c r="G9" s="360">
        <v>9</v>
      </c>
      <c r="H9" s="365">
        <v>12</v>
      </c>
      <c r="I9" s="363">
        <v>13</v>
      </c>
      <c r="J9" s="204">
        <v>14</v>
      </c>
      <c r="K9" s="203">
        <v>15</v>
      </c>
      <c r="L9" s="203">
        <v>16</v>
      </c>
      <c r="M9" s="205">
        <v>17</v>
      </c>
    </row>
    <row r="10" spans="1:14" ht="30" x14ac:dyDescent="0.25">
      <c r="A10" s="70">
        <v>1</v>
      </c>
      <c r="B10" s="349" t="s">
        <v>746</v>
      </c>
      <c r="C10" s="71" t="s">
        <v>520</v>
      </c>
      <c r="D10" s="342" t="s">
        <v>720</v>
      </c>
      <c r="E10" s="342" t="s">
        <v>526</v>
      </c>
      <c r="F10" s="355" t="s">
        <v>527</v>
      </c>
      <c r="G10" s="361"/>
      <c r="H10" s="355" t="s">
        <v>727</v>
      </c>
      <c r="I10" s="342" t="s">
        <v>724</v>
      </c>
      <c r="J10" s="344"/>
      <c r="K10" s="73"/>
      <c r="L10" s="74"/>
      <c r="M10" s="72"/>
    </row>
    <row r="11" spans="1:14" ht="30" x14ac:dyDescent="0.25">
      <c r="A11" s="75">
        <v>2</v>
      </c>
      <c r="B11" s="349" t="s">
        <v>746</v>
      </c>
      <c r="C11" s="71" t="s">
        <v>520</v>
      </c>
      <c r="D11" s="342" t="s">
        <v>721</v>
      </c>
      <c r="E11" s="342" t="s">
        <v>722</v>
      </c>
      <c r="F11" s="355" t="s">
        <v>541</v>
      </c>
      <c r="G11" s="361"/>
      <c r="H11" s="355" t="s">
        <v>728</v>
      </c>
      <c r="I11" s="342" t="s">
        <v>723</v>
      </c>
      <c r="J11" s="344"/>
      <c r="K11" s="80"/>
      <c r="L11" s="81"/>
      <c r="M11" s="78"/>
    </row>
    <row r="12" spans="1:14" ht="30" x14ac:dyDescent="0.25">
      <c r="A12" s="75">
        <v>3</v>
      </c>
      <c r="B12" s="349" t="s">
        <v>746</v>
      </c>
      <c r="C12" s="71" t="s">
        <v>520</v>
      </c>
      <c r="D12" s="342" t="s">
        <v>720</v>
      </c>
      <c r="E12" s="342" t="s">
        <v>725</v>
      </c>
      <c r="F12" s="355" t="s">
        <v>726</v>
      </c>
      <c r="G12" s="361"/>
      <c r="H12" s="355" t="s">
        <v>536</v>
      </c>
      <c r="I12" s="342" t="s">
        <v>729</v>
      </c>
      <c r="J12" s="345"/>
      <c r="K12" s="80"/>
      <c r="L12" s="81"/>
      <c r="M12" s="78"/>
    </row>
    <row r="13" spans="1:14" ht="30" x14ac:dyDescent="0.25">
      <c r="A13" s="75">
        <v>4</v>
      </c>
      <c r="B13" s="201" t="s">
        <v>747</v>
      </c>
      <c r="C13" s="71" t="s">
        <v>520</v>
      </c>
      <c r="D13" s="342" t="s">
        <v>720</v>
      </c>
      <c r="E13" s="342" t="s">
        <v>730</v>
      </c>
      <c r="F13" s="355" t="s">
        <v>731</v>
      </c>
      <c r="G13" s="361"/>
      <c r="H13" s="361" t="s">
        <v>522</v>
      </c>
      <c r="I13" s="353" t="s">
        <v>732</v>
      </c>
      <c r="J13" s="79"/>
      <c r="K13" s="80"/>
      <c r="L13" s="81"/>
      <c r="M13" s="78"/>
    </row>
    <row r="14" spans="1:14" ht="30" x14ac:dyDescent="0.25">
      <c r="A14" s="75">
        <v>5</v>
      </c>
      <c r="B14" s="350">
        <v>40920</v>
      </c>
      <c r="C14" s="76" t="s">
        <v>520</v>
      </c>
      <c r="D14" s="352" t="s">
        <v>720</v>
      </c>
      <c r="E14" s="351" t="s">
        <v>733</v>
      </c>
      <c r="F14" s="356" t="s">
        <v>734</v>
      </c>
      <c r="G14" s="361"/>
      <c r="H14" s="361" t="s">
        <v>522</v>
      </c>
      <c r="I14" s="342" t="s">
        <v>735</v>
      </c>
      <c r="J14" s="79"/>
      <c r="K14" s="80"/>
      <c r="L14" s="81"/>
      <c r="M14" s="78"/>
    </row>
    <row r="15" spans="1:14" ht="30" x14ac:dyDescent="0.25">
      <c r="A15" s="75">
        <v>6</v>
      </c>
      <c r="B15" s="470">
        <v>40980</v>
      </c>
      <c r="C15" s="76" t="s">
        <v>520</v>
      </c>
      <c r="D15" s="352" t="s">
        <v>720</v>
      </c>
      <c r="E15" s="342" t="s">
        <v>736</v>
      </c>
      <c r="F15" s="355" t="s">
        <v>737</v>
      </c>
      <c r="G15" s="361"/>
      <c r="H15" s="361" t="s">
        <v>522</v>
      </c>
      <c r="I15" s="353" t="s">
        <v>738</v>
      </c>
      <c r="J15" s="345"/>
      <c r="K15" s="80"/>
      <c r="L15" s="81"/>
      <c r="M15" s="78"/>
    </row>
    <row r="16" spans="1:14" ht="30" x14ac:dyDescent="0.25">
      <c r="A16" s="75">
        <v>7</v>
      </c>
      <c r="B16" s="470">
        <v>40980</v>
      </c>
      <c r="C16" s="76" t="s">
        <v>520</v>
      </c>
      <c r="D16" s="352" t="s">
        <v>720</v>
      </c>
      <c r="E16" s="342" t="s">
        <v>521</v>
      </c>
      <c r="F16" s="355" t="s">
        <v>739</v>
      </c>
      <c r="G16" s="361"/>
      <c r="H16" s="355" t="s">
        <v>727</v>
      </c>
      <c r="I16" s="342" t="s">
        <v>740</v>
      </c>
      <c r="J16" s="345"/>
      <c r="K16" s="80"/>
      <c r="L16" s="81"/>
      <c r="M16" s="78"/>
    </row>
    <row r="17" spans="1:13" ht="30" x14ac:dyDescent="0.25">
      <c r="A17" s="75">
        <v>8</v>
      </c>
      <c r="B17" s="470">
        <v>41011</v>
      </c>
      <c r="C17" s="76" t="s">
        <v>520</v>
      </c>
      <c r="D17" s="353" t="s">
        <v>741</v>
      </c>
      <c r="E17" s="342" t="s">
        <v>742</v>
      </c>
      <c r="F17" s="355" t="s">
        <v>743</v>
      </c>
      <c r="G17" s="361"/>
      <c r="H17" s="355" t="s">
        <v>744</v>
      </c>
      <c r="I17" s="342" t="s">
        <v>745</v>
      </c>
      <c r="J17" s="345"/>
      <c r="K17" s="80"/>
      <c r="L17" s="81"/>
      <c r="M17" s="78"/>
    </row>
    <row r="18" spans="1:13" x14ac:dyDescent="0.25">
      <c r="A18" s="75"/>
      <c r="B18" s="201"/>
      <c r="C18" s="71"/>
      <c r="D18" s="349"/>
      <c r="E18" s="349"/>
      <c r="F18" s="354"/>
      <c r="G18" s="361"/>
      <c r="H18" s="361"/>
      <c r="I18" s="357"/>
      <c r="J18" s="79"/>
      <c r="K18" s="80"/>
      <c r="L18" s="81"/>
      <c r="M18" s="78"/>
    </row>
    <row r="19" spans="1:13" x14ac:dyDescent="0.25">
      <c r="A19" s="75"/>
      <c r="B19" s="201"/>
      <c r="C19" s="71"/>
      <c r="D19" s="342"/>
      <c r="E19" s="342"/>
      <c r="F19" s="355"/>
      <c r="G19" s="361"/>
      <c r="H19" s="361"/>
      <c r="I19" s="353"/>
      <c r="J19" s="79"/>
      <c r="K19" s="80"/>
      <c r="L19" s="81"/>
      <c r="M19" s="78"/>
    </row>
    <row r="20" spans="1:13" x14ac:dyDescent="0.25">
      <c r="A20" s="75"/>
      <c r="B20" s="201"/>
      <c r="C20" s="71"/>
      <c r="D20" s="342"/>
      <c r="E20" s="342"/>
      <c r="F20" s="355"/>
      <c r="G20" s="361"/>
      <c r="H20" s="361"/>
      <c r="I20" s="353"/>
      <c r="J20" s="79"/>
      <c r="K20" s="80"/>
      <c r="L20" s="81"/>
      <c r="M20" s="78"/>
    </row>
    <row r="21" spans="1:13" x14ac:dyDescent="0.25">
      <c r="A21" s="75"/>
      <c r="B21" s="201"/>
      <c r="C21" s="71"/>
      <c r="D21" s="342"/>
      <c r="E21" s="342"/>
      <c r="F21" s="355"/>
      <c r="G21" s="361"/>
      <c r="H21" s="361"/>
      <c r="I21" s="353"/>
      <c r="J21" s="79"/>
      <c r="K21" s="80"/>
      <c r="L21" s="81"/>
      <c r="M21" s="78"/>
    </row>
    <row r="22" spans="1:13" x14ac:dyDescent="0.25">
      <c r="A22" s="75"/>
      <c r="B22" s="201"/>
      <c r="C22" s="71"/>
      <c r="D22" s="342"/>
      <c r="E22" s="342"/>
      <c r="F22" s="355"/>
      <c r="G22" s="361"/>
      <c r="H22" s="361"/>
      <c r="I22" s="353"/>
      <c r="J22" s="79"/>
      <c r="K22" s="80"/>
      <c r="L22" s="81"/>
      <c r="M22" s="78"/>
    </row>
    <row r="23" spans="1:13" x14ac:dyDescent="0.25">
      <c r="A23" s="75"/>
      <c r="B23" s="201"/>
      <c r="C23" s="71"/>
      <c r="D23" s="342"/>
      <c r="E23" s="342"/>
      <c r="F23" s="355"/>
      <c r="G23" s="361"/>
      <c r="H23" s="361"/>
      <c r="I23" s="353"/>
      <c r="J23" s="79"/>
      <c r="K23" s="80"/>
      <c r="L23" s="81"/>
      <c r="M23" s="78"/>
    </row>
    <row r="24" spans="1:13" x14ac:dyDescent="0.25">
      <c r="A24" s="75"/>
      <c r="B24" s="201"/>
      <c r="C24" s="71"/>
      <c r="D24" s="342"/>
      <c r="E24" s="342"/>
      <c r="F24" s="355"/>
      <c r="G24" s="361"/>
      <c r="H24" s="361"/>
      <c r="I24" s="353"/>
      <c r="J24" s="79"/>
      <c r="K24" s="80"/>
      <c r="L24" s="81"/>
      <c r="M24" s="78"/>
    </row>
    <row r="25" spans="1:13" x14ac:dyDescent="0.25">
      <c r="A25" s="75"/>
      <c r="B25" s="201"/>
      <c r="C25" s="71"/>
      <c r="D25" s="343"/>
      <c r="E25" s="342"/>
      <c r="F25" s="355"/>
      <c r="G25" s="361"/>
      <c r="H25" s="361"/>
      <c r="I25" s="353"/>
      <c r="J25" s="79"/>
      <c r="K25" s="80"/>
      <c r="L25" s="81"/>
      <c r="M25" s="78"/>
    </row>
    <row r="26" spans="1:13" ht="15" customHeight="1" thickBot="1" x14ac:dyDescent="0.3">
      <c r="A26" s="75"/>
      <c r="B26" s="213"/>
      <c r="C26" s="83"/>
      <c r="D26" s="342"/>
      <c r="E26" s="342"/>
      <c r="F26" s="355"/>
      <c r="G26" s="361"/>
      <c r="H26" s="77"/>
      <c r="I26" s="358"/>
      <c r="J26" s="79"/>
      <c r="K26" s="80"/>
      <c r="L26" s="86"/>
      <c r="M26" s="84"/>
    </row>
    <row r="27" spans="1:13" ht="16.5" customHeight="1" thickBot="1" x14ac:dyDescent="0.3">
      <c r="A27" s="75"/>
      <c r="B27" s="213"/>
      <c r="C27" s="83"/>
      <c r="D27" s="342"/>
      <c r="E27" s="342"/>
      <c r="F27" s="355"/>
      <c r="G27" s="361"/>
      <c r="H27" s="77"/>
      <c r="I27" s="358"/>
      <c r="J27" s="79"/>
      <c r="K27" s="80"/>
      <c r="L27" s="86"/>
      <c r="M27" s="84"/>
    </row>
    <row r="28" spans="1:13" ht="9.75" customHeight="1" thickBot="1" x14ac:dyDescent="0.3">
      <c r="A28" s="82"/>
      <c r="B28" s="213"/>
      <c r="C28" s="83"/>
      <c r="D28" s="342"/>
      <c r="E28" s="342"/>
      <c r="F28" s="355"/>
      <c r="G28" s="361"/>
      <c r="H28" s="77"/>
      <c r="I28" s="358"/>
      <c r="J28" s="79"/>
      <c r="K28" s="80"/>
      <c r="L28" s="86"/>
      <c r="M28" s="84"/>
    </row>
    <row r="29" spans="1:13" ht="16.5" customHeight="1" thickBot="1" x14ac:dyDescent="0.3">
      <c r="B29" s="213"/>
      <c r="C29" s="83"/>
      <c r="D29" s="342"/>
      <c r="E29" s="342"/>
      <c r="F29" s="355"/>
      <c r="G29" s="361"/>
      <c r="H29" s="77"/>
      <c r="I29" s="358"/>
      <c r="J29" s="79"/>
      <c r="K29" s="80"/>
      <c r="L29" s="86"/>
      <c r="M29" s="84"/>
    </row>
    <row r="30" spans="1:13" ht="15.75" thickBot="1" x14ac:dyDescent="0.3">
      <c r="A30" s="82"/>
      <c r="B30" s="82"/>
      <c r="C30" s="83"/>
      <c r="D30" s="342"/>
      <c r="E30" s="342"/>
      <c r="F30" s="355"/>
      <c r="G30" s="361"/>
      <c r="H30" s="77"/>
      <c r="I30" s="358"/>
      <c r="J30" s="79"/>
      <c r="K30" s="85"/>
      <c r="L30" s="86"/>
      <c r="M30" s="84"/>
    </row>
    <row r="33" spans="1:11" s="101" customFormat="1" x14ac:dyDescent="0.3"/>
    <row r="34" spans="1:11" s="101" customFormat="1" x14ac:dyDescent="0.3"/>
    <row r="35" spans="1:11" s="101" customFormat="1" x14ac:dyDescent="0.3">
      <c r="B35" s="98" t="s">
        <v>107</v>
      </c>
      <c r="G35" s="102"/>
      <c r="H35" s="102"/>
      <c r="I35" s="102"/>
    </row>
    <row r="36" spans="1:11" s="101" customFormat="1" ht="15.75" x14ac:dyDescent="0.3">
      <c r="B36" s="63"/>
      <c r="C36" s="97"/>
      <c r="D36" s="64"/>
      <c r="E36" s="64"/>
      <c r="F36" s="64"/>
      <c r="G36" s="97"/>
      <c r="H36" s="100"/>
      <c r="I36" s="87"/>
    </row>
    <row r="37" spans="1:11" s="101" customFormat="1" x14ac:dyDescent="0.3">
      <c r="B37" s="2"/>
      <c r="C37" s="2"/>
      <c r="D37" s="2"/>
      <c r="E37" s="2"/>
      <c r="F37" s="2"/>
      <c r="G37" s="12" t="s">
        <v>276</v>
      </c>
      <c r="H37" s="99"/>
      <c r="I37" s="2"/>
    </row>
    <row r="38" spans="1:11" s="101" customFormat="1" x14ac:dyDescent="0.3">
      <c r="B38" s="2"/>
      <c r="C38" s="96" t="s">
        <v>271</v>
      </c>
      <c r="D38" s="2"/>
      <c r="E38" s="2"/>
      <c r="F38" s="2"/>
      <c r="G38" s="2"/>
      <c r="H38" s="2"/>
      <c r="I38"/>
    </row>
    <row r="39" spans="1:11" s="101" customFormat="1" x14ac:dyDescent="0.3">
      <c r="B39" s="2"/>
      <c r="C39" s="2"/>
      <c r="D39" s="2"/>
      <c r="E39" s="2"/>
      <c r="F39" s="2"/>
      <c r="G39" s="2"/>
      <c r="H39" s="2"/>
      <c r="I39"/>
    </row>
    <row r="40" spans="1:11" s="101" customFormat="1" x14ac:dyDescent="0.3">
      <c r="B40" s="2"/>
      <c r="C40" s="91" t="s">
        <v>140</v>
      </c>
      <c r="D40" s="2"/>
      <c r="E40" s="2"/>
      <c r="F40" s="2"/>
      <c r="G40" s="2" t="s">
        <v>272</v>
      </c>
      <c r="H40"/>
      <c r="I40"/>
    </row>
    <row r="42" spans="1:11" s="2" customFormat="1" x14ac:dyDescent="0.3"/>
    <row r="43" spans="1:11" s="2" customFormat="1" x14ac:dyDescent="0.3"/>
    <row r="44" spans="1:11" s="2" customFormat="1" ht="7.5" customHeight="1" x14ac:dyDescent="0.3">
      <c r="A44"/>
      <c r="K44" s="12"/>
    </row>
    <row r="45" spans="1:11" s="2" customFormat="1" x14ac:dyDescent="0.3">
      <c r="A45"/>
    </row>
    <row r="46" spans="1:11" customFormat="1" ht="15.75" x14ac:dyDescent="0.3">
      <c r="B46" s="2"/>
      <c r="C46" s="64"/>
      <c r="E46" s="64"/>
      <c r="F46" s="64"/>
      <c r="K46" s="64"/>
    </row>
    <row r="47" spans="1:11" customFormat="1" x14ac:dyDescent="0.25">
      <c r="E47" s="64"/>
      <c r="F47" s="64"/>
    </row>
    <row r="48" spans="1:11" customFormat="1" x14ac:dyDescent="0.25">
      <c r="E48" s="64"/>
      <c r="F48" s="64"/>
    </row>
    <row r="49" spans="5:6" customFormat="1" x14ac:dyDescent="0.25">
      <c r="E49" s="64"/>
      <c r="F49" s="64"/>
    </row>
    <row r="50" spans="5:6" customFormat="1" x14ac:dyDescent="0.25">
      <c r="E50" s="64"/>
      <c r="F50" s="64"/>
    </row>
    <row r="51" spans="5:6" customFormat="1" ht="12.75" x14ac:dyDescent="0.2"/>
  </sheetData>
  <mergeCells count="2">
    <mergeCell ref="J7:L7"/>
    <mergeCell ref="M2:N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13:H14 G10:G14 G18:I3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3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4 B18:B29"/>
  </dataValidations>
  <printOptions gridLines="1"/>
  <pageMargins left="0" right="0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03" t="s">
        <v>307</v>
      </c>
      <c r="B1" s="105"/>
      <c r="C1" s="561" t="s">
        <v>110</v>
      </c>
      <c r="D1" s="561"/>
      <c r="E1" s="154"/>
    </row>
    <row r="2" spans="1:7" x14ac:dyDescent="0.3">
      <c r="A2" s="105" t="s">
        <v>141</v>
      </c>
      <c r="B2" s="105"/>
      <c r="C2" s="559" t="s">
        <v>719</v>
      </c>
      <c r="D2" s="560"/>
      <c r="E2" s="154"/>
    </row>
    <row r="3" spans="1:7" x14ac:dyDescent="0.3">
      <c r="A3" s="103"/>
      <c r="B3" s="105"/>
      <c r="C3" s="104"/>
      <c r="D3" s="104"/>
      <c r="E3" s="154"/>
    </row>
    <row r="4" spans="1:7" x14ac:dyDescent="0.3">
      <c r="A4" s="106" t="s">
        <v>277</v>
      </c>
      <c r="B4" s="146"/>
      <c r="C4" s="147"/>
      <c r="D4" s="105"/>
      <c r="E4" s="154"/>
    </row>
    <row r="5" spans="1:7" x14ac:dyDescent="0.3">
      <c r="A5" s="270" t="s">
        <v>519</v>
      </c>
      <c r="B5" s="109"/>
      <c r="C5" s="109"/>
      <c r="E5" s="154"/>
    </row>
    <row r="6" spans="1:7" x14ac:dyDescent="0.3">
      <c r="A6" s="148"/>
      <c r="B6" s="148"/>
      <c r="C6" s="148"/>
      <c r="D6" s="149"/>
      <c r="E6" s="154"/>
    </row>
    <row r="7" spans="1:7" x14ac:dyDescent="0.3">
      <c r="A7" s="105"/>
      <c r="B7" s="105"/>
      <c r="C7" s="105"/>
      <c r="D7" s="105"/>
      <c r="E7" s="154"/>
    </row>
    <row r="8" spans="1:7" s="6" customFormat="1" ht="39" customHeight="1" x14ac:dyDescent="0.3">
      <c r="A8" s="150" t="s">
        <v>64</v>
      </c>
      <c r="B8" s="108" t="s">
        <v>252</v>
      </c>
      <c r="C8" s="108" t="s">
        <v>66</v>
      </c>
      <c r="D8" s="108" t="s">
        <v>67</v>
      </c>
      <c r="E8" s="154"/>
    </row>
    <row r="9" spans="1:7" s="7" customFormat="1" ht="16.5" customHeight="1" x14ac:dyDescent="0.3">
      <c r="A9" s="290">
        <v>1</v>
      </c>
      <c r="B9" s="290" t="s">
        <v>65</v>
      </c>
      <c r="C9" s="114">
        <f>SUM(C10,C25)</f>
        <v>108411.78</v>
      </c>
      <c r="D9" s="114">
        <f>SUM(D10,D25)</f>
        <v>108411.78</v>
      </c>
      <c r="E9" s="154"/>
    </row>
    <row r="10" spans="1:7" s="7" customFormat="1" ht="16.5" customHeight="1" x14ac:dyDescent="0.3">
      <c r="A10" s="116">
        <v>1.1000000000000001</v>
      </c>
      <c r="B10" s="116" t="s">
        <v>80</v>
      </c>
      <c r="C10" s="114">
        <f>SUM(C11,C12,C15,C18,C24)</f>
        <v>108411.78</v>
      </c>
      <c r="D10" s="114">
        <f>SUM(D11,D12,D15,D18,D23,D24)</f>
        <v>108411.78</v>
      </c>
      <c r="E10" s="154"/>
    </row>
    <row r="11" spans="1:7" s="9" customFormat="1" ht="16.5" customHeight="1" x14ac:dyDescent="0.3">
      <c r="A11" s="117" t="s">
        <v>30</v>
      </c>
      <c r="B11" s="117" t="s">
        <v>79</v>
      </c>
      <c r="C11" s="8"/>
      <c r="D11" s="8"/>
      <c r="E11" s="154"/>
    </row>
    <row r="12" spans="1:7" s="10" customFormat="1" ht="16.5" customHeight="1" x14ac:dyDescent="0.3">
      <c r="A12" s="117" t="s">
        <v>31</v>
      </c>
      <c r="B12" s="117" t="s">
        <v>314</v>
      </c>
      <c r="C12" s="151">
        <f>SUM(C13:C14)</f>
        <v>44997.5</v>
      </c>
      <c r="D12" s="151">
        <f>SUM(D13:D14)</f>
        <v>44997.5</v>
      </c>
      <c r="E12" s="154"/>
      <c r="G12" s="95"/>
    </row>
    <row r="13" spans="1:7" s="3" customFormat="1" ht="16.5" customHeight="1" x14ac:dyDescent="0.3">
      <c r="A13" s="126" t="s">
        <v>81</v>
      </c>
      <c r="B13" s="126" t="s">
        <v>317</v>
      </c>
      <c r="C13" s="8">
        <v>44997.5</v>
      </c>
      <c r="D13" s="8">
        <v>44997.5</v>
      </c>
      <c r="E13" s="154"/>
    </row>
    <row r="14" spans="1:7" s="3" customFormat="1" ht="16.5" customHeight="1" x14ac:dyDescent="0.3">
      <c r="A14" s="126" t="s">
        <v>109</v>
      </c>
      <c r="B14" s="126" t="s">
        <v>97</v>
      </c>
      <c r="C14" s="8"/>
      <c r="D14" s="8"/>
      <c r="E14" s="154"/>
    </row>
    <row r="15" spans="1:7" s="3" customFormat="1" ht="16.5" customHeight="1" x14ac:dyDescent="0.3">
      <c r="A15" s="117" t="s">
        <v>82</v>
      </c>
      <c r="B15" s="117" t="s">
        <v>83</v>
      </c>
      <c r="C15" s="151">
        <f>SUM(C16:C17)</f>
        <v>63414.28</v>
      </c>
      <c r="D15" s="151">
        <f>SUM(D16:D17)</f>
        <v>63414.28</v>
      </c>
      <c r="E15" s="154"/>
    </row>
    <row r="16" spans="1:7" s="3" customFormat="1" ht="16.5" customHeight="1" x14ac:dyDescent="0.3">
      <c r="A16" s="126" t="s">
        <v>84</v>
      </c>
      <c r="B16" s="126" t="s">
        <v>86</v>
      </c>
      <c r="C16" s="8">
        <v>48740.6</v>
      </c>
      <c r="D16" s="8">
        <v>48740.6</v>
      </c>
      <c r="E16" s="154"/>
    </row>
    <row r="17" spans="1:6" s="3" customFormat="1" ht="30" x14ac:dyDescent="0.3">
      <c r="A17" s="126" t="s">
        <v>85</v>
      </c>
      <c r="B17" s="126" t="s">
        <v>111</v>
      </c>
      <c r="C17" s="8">
        <v>14673.68</v>
      </c>
      <c r="D17" s="8">
        <v>14673.68</v>
      </c>
      <c r="E17" s="154"/>
    </row>
    <row r="18" spans="1:6" s="3" customFormat="1" ht="16.5" customHeight="1" x14ac:dyDescent="0.3">
      <c r="A18" s="117" t="s">
        <v>87</v>
      </c>
      <c r="B18" s="117" t="s">
        <v>422</v>
      </c>
      <c r="C18" s="151">
        <f>SUM(C19:C22)</f>
        <v>0</v>
      </c>
      <c r="D18" s="151">
        <f>SUM(D19:D22)</f>
        <v>0</v>
      </c>
      <c r="E18" s="154"/>
    </row>
    <row r="19" spans="1:6" s="3" customFormat="1" ht="16.5" customHeight="1" x14ac:dyDescent="0.3">
      <c r="A19" s="126" t="s">
        <v>88</v>
      </c>
      <c r="B19" s="126" t="s">
        <v>89</v>
      </c>
      <c r="C19" s="8"/>
      <c r="D19" s="8"/>
      <c r="E19" s="154"/>
    </row>
    <row r="20" spans="1:6" s="3" customFormat="1" ht="30" x14ac:dyDescent="0.3">
      <c r="A20" s="126" t="s">
        <v>92</v>
      </c>
      <c r="B20" s="126" t="s">
        <v>90</v>
      </c>
      <c r="C20" s="8"/>
      <c r="D20" s="8"/>
      <c r="E20" s="154"/>
    </row>
    <row r="21" spans="1:6" s="3" customFormat="1" ht="16.5" customHeight="1" x14ac:dyDescent="0.3">
      <c r="A21" s="126" t="s">
        <v>93</v>
      </c>
      <c r="B21" s="126" t="s">
        <v>91</v>
      </c>
      <c r="C21" s="8"/>
      <c r="D21" s="8"/>
      <c r="E21" s="154"/>
    </row>
    <row r="22" spans="1:6" s="3" customFormat="1" ht="16.5" customHeight="1" x14ac:dyDescent="0.3">
      <c r="A22" s="126" t="s">
        <v>94</v>
      </c>
      <c r="B22" s="126" t="s">
        <v>448</v>
      </c>
      <c r="C22" s="8"/>
      <c r="D22" s="8"/>
      <c r="E22" s="154"/>
    </row>
    <row r="23" spans="1:6" s="3" customFormat="1" ht="16.5" customHeight="1" x14ac:dyDescent="0.3">
      <c r="A23" s="117" t="s">
        <v>95</v>
      </c>
      <c r="B23" s="117" t="s">
        <v>449</v>
      </c>
      <c r="C23" s="326"/>
      <c r="D23" s="8"/>
      <c r="E23" s="154"/>
    </row>
    <row r="24" spans="1:6" s="3" customFormat="1" x14ac:dyDescent="0.3">
      <c r="A24" s="117" t="s">
        <v>254</v>
      </c>
      <c r="B24" s="117" t="s">
        <v>455</v>
      </c>
      <c r="C24" s="8"/>
      <c r="D24" s="8"/>
      <c r="E24" s="154"/>
    </row>
    <row r="25" spans="1:6" ht="16.5" customHeight="1" x14ac:dyDescent="0.3">
      <c r="A25" s="116">
        <v>1.2</v>
      </c>
      <c r="B25" s="116" t="s">
        <v>96</v>
      </c>
      <c r="C25" s="114">
        <f>SUM(C26,C30)</f>
        <v>0</v>
      </c>
      <c r="D25" s="114">
        <f>SUM(D26,D30)</f>
        <v>0</v>
      </c>
      <c r="E25" s="154"/>
    </row>
    <row r="26" spans="1:6" ht="16.5" customHeight="1" x14ac:dyDescent="0.3">
      <c r="A26" s="117" t="s">
        <v>32</v>
      </c>
      <c r="B26" s="117" t="s">
        <v>317</v>
      </c>
      <c r="C26" s="151">
        <f>SUM(C27:C29)</f>
        <v>0</v>
      </c>
      <c r="D26" s="151"/>
      <c r="E26" s="154"/>
    </row>
    <row r="27" spans="1:6" x14ac:dyDescent="0.3">
      <c r="A27" s="298" t="s">
        <v>98</v>
      </c>
      <c r="B27" s="298" t="s">
        <v>315</v>
      </c>
      <c r="C27" s="8"/>
      <c r="D27" s="8"/>
      <c r="E27" s="154"/>
    </row>
    <row r="28" spans="1:6" x14ac:dyDescent="0.3">
      <c r="A28" s="298" t="s">
        <v>99</v>
      </c>
      <c r="B28" s="298" t="s">
        <v>318</v>
      </c>
      <c r="C28" s="8"/>
      <c r="D28" s="8"/>
      <c r="E28" s="154"/>
    </row>
    <row r="29" spans="1:6" x14ac:dyDescent="0.3">
      <c r="A29" s="298" t="s">
        <v>458</v>
      </c>
      <c r="B29" s="298" t="s">
        <v>316</v>
      </c>
      <c r="C29" s="8"/>
      <c r="D29" s="8"/>
      <c r="E29" s="154"/>
    </row>
    <row r="30" spans="1:6" x14ac:dyDescent="0.3">
      <c r="A30" s="117" t="s">
        <v>33</v>
      </c>
      <c r="B30" s="312" t="s">
        <v>454</v>
      </c>
      <c r="C30" s="8"/>
      <c r="D30" s="8"/>
      <c r="E30" s="154"/>
    </row>
    <row r="31" spans="1:6" x14ac:dyDescent="0.3">
      <c r="D31" s="27"/>
      <c r="E31" s="155"/>
      <c r="F31" s="27"/>
    </row>
    <row r="32" spans="1:6" x14ac:dyDescent="0.3">
      <c r="A32" s="1"/>
      <c r="D32" s="27"/>
      <c r="E32" s="155"/>
      <c r="F32" s="27"/>
    </row>
    <row r="33" spans="1:9" x14ac:dyDescent="0.3">
      <c r="D33" s="27"/>
      <c r="E33" s="155"/>
      <c r="F33" s="27"/>
    </row>
    <row r="34" spans="1:9" x14ac:dyDescent="0.3">
      <c r="D34" s="27"/>
      <c r="E34" s="155"/>
      <c r="F34" s="27"/>
    </row>
    <row r="35" spans="1:9" x14ac:dyDescent="0.3">
      <c r="A35" s="96" t="s">
        <v>107</v>
      </c>
      <c r="D35" s="27"/>
      <c r="E35" s="155"/>
      <c r="F35" s="27"/>
    </row>
    <row r="36" spans="1:9" x14ac:dyDescent="0.3">
      <c r="D36" s="27"/>
      <c r="E36" s="156"/>
      <c r="F36" s="156"/>
      <c r="G36"/>
      <c r="H36"/>
      <c r="I36"/>
    </row>
    <row r="37" spans="1:9" x14ac:dyDescent="0.3">
      <c r="D37" s="157"/>
      <c r="E37" s="156"/>
      <c r="F37" s="156"/>
      <c r="G37"/>
      <c r="H37"/>
      <c r="I37"/>
    </row>
    <row r="38" spans="1:9" x14ac:dyDescent="0.3">
      <c r="A38"/>
      <c r="B38" s="96" t="s">
        <v>274</v>
      </c>
      <c r="D38" s="157"/>
      <c r="E38" s="156"/>
      <c r="F38" s="156"/>
      <c r="G38"/>
      <c r="H38"/>
      <c r="I38"/>
    </row>
    <row r="39" spans="1:9" x14ac:dyDescent="0.3">
      <c r="A39"/>
      <c r="B39" s="2" t="s">
        <v>273</v>
      </c>
      <c r="D39" s="157"/>
      <c r="E39" s="156"/>
      <c r="F39" s="156"/>
      <c r="G39"/>
      <c r="H39"/>
      <c r="I39"/>
    </row>
    <row r="40" spans="1:9" customFormat="1" ht="12.75" x14ac:dyDescent="0.2">
      <c r="B40" s="91" t="s">
        <v>140</v>
      </c>
      <c r="D40" s="156"/>
      <c r="E40" s="156"/>
      <c r="F40" s="156"/>
    </row>
    <row r="41" spans="1:9" x14ac:dyDescent="0.3">
      <c r="D41" s="27"/>
      <c r="E41" s="155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30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03" t="s">
        <v>275</v>
      </c>
      <c r="B1" s="303"/>
      <c r="C1" s="561" t="s">
        <v>110</v>
      </c>
      <c r="D1" s="561"/>
      <c r="E1" s="159"/>
    </row>
    <row r="2" spans="1:12" s="6" customFormat="1" x14ac:dyDescent="0.3">
      <c r="A2" s="105" t="s">
        <v>141</v>
      </c>
      <c r="B2" s="303"/>
      <c r="C2" s="559" t="s">
        <v>719</v>
      </c>
      <c r="D2" s="560"/>
      <c r="E2" s="159"/>
    </row>
    <row r="3" spans="1:12" s="6" customFormat="1" x14ac:dyDescent="0.3">
      <c r="A3" s="105"/>
      <c r="B3" s="303"/>
      <c r="C3" s="104"/>
      <c r="D3" s="104"/>
      <c r="E3" s="159"/>
    </row>
    <row r="4" spans="1:12" s="2" customFormat="1" x14ac:dyDescent="0.3">
      <c r="A4" s="106" t="str">
        <f>'ფორმა N2'!A4</f>
        <v>ანგარიშვალდებული პირის დასახელება:</v>
      </c>
      <c r="B4" s="304"/>
      <c r="C4" s="105"/>
      <c r="D4" s="105"/>
      <c r="E4" s="154"/>
      <c r="L4" s="6"/>
    </row>
    <row r="5" spans="1:12" s="2" customFormat="1" x14ac:dyDescent="0.3">
      <c r="A5" s="270" t="s">
        <v>519</v>
      </c>
      <c r="B5" s="109"/>
      <c r="C5" s="109"/>
      <c r="D5" s="109"/>
      <c r="E5" s="109"/>
      <c r="F5" s="109"/>
      <c r="G5" s="105"/>
    </row>
    <row r="6" spans="1:12" s="2" customFormat="1" x14ac:dyDescent="0.3">
      <c r="A6" s="106"/>
      <c r="B6" s="304"/>
      <c r="C6" s="105"/>
      <c r="D6" s="105"/>
      <c r="E6" s="154"/>
    </row>
    <row r="7" spans="1:12" s="6" customFormat="1" ht="18" x14ac:dyDescent="0.3">
      <c r="A7" s="129"/>
      <c r="B7" s="158"/>
      <c r="C7" s="107"/>
      <c r="D7" s="107"/>
      <c r="E7" s="159"/>
    </row>
    <row r="8" spans="1:12" s="6" customFormat="1" ht="30" x14ac:dyDescent="0.3">
      <c r="A8" s="150" t="s">
        <v>64</v>
      </c>
      <c r="B8" s="108" t="s">
        <v>252</v>
      </c>
      <c r="C8" s="108" t="s">
        <v>66</v>
      </c>
      <c r="D8" s="108" t="s">
        <v>67</v>
      </c>
      <c r="E8" s="159"/>
      <c r="F8" s="20"/>
    </row>
    <row r="9" spans="1:12" s="7" customFormat="1" x14ac:dyDescent="0.3">
      <c r="A9" s="290">
        <v>1</v>
      </c>
      <c r="B9" s="290" t="s">
        <v>65</v>
      </c>
      <c r="C9" s="114">
        <f>SUM(C10,C25)</f>
        <v>0</v>
      </c>
      <c r="D9" s="114">
        <f>SUM(D10,D25)</f>
        <v>0</v>
      </c>
      <c r="E9" s="159"/>
    </row>
    <row r="10" spans="1:12" s="7" customFormat="1" x14ac:dyDescent="0.3">
      <c r="A10" s="116">
        <v>1.1000000000000001</v>
      </c>
      <c r="B10" s="116" t="s">
        <v>80</v>
      </c>
      <c r="C10" s="114">
        <f>SUM(C11,C12,C15,C18,C24)</f>
        <v>0</v>
      </c>
      <c r="D10" s="114">
        <f>SUM(D11,D12,D15,D18,D23,D24)</f>
        <v>0</v>
      </c>
      <c r="E10" s="159"/>
    </row>
    <row r="11" spans="1:12" s="9" customFormat="1" ht="18" x14ac:dyDescent="0.3">
      <c r="A11" s="117" t="s">
        <v>30</v>
      </c>
      <c r="B11" s="117" t="s">
        <v>79</v>
      </c>
      <c r="C11" s="8"/>
      <c r="D11" s="8"/>
      <c r="E11" s="159"/>
    </row>
    <row r="12" spans="1:12" s="10" customFormat="1" x14ac:dyDescent="0.3">
      <c r="A12" s="117" t="s">
        <v>31</v>
      </c>
      <c r="B12" s="117" t="s">
        <v>314</v>
      </c>
      <c r="C12" s="151">
        <f>SUM(C13:C14)</f>
        <v>0</v>
      </c>
      <c r="D12" s="151">
        <f>SUM(D13:D14)</f>
        <v>0</v>
      </c>
      <c r="E12" s="159"/>
    </row>
    <row r="13" spans="1:12" s="3" customFormat="1" x14ac:dyDescent="0.3">
      <c r="A13" s="126" t="s">
        <v>81</v>
      </c>
      <c r="B13" s="126" t="s">
        <v>317</v>
      </c>
      <c r="C13" s="8"/>
      <c r="D13" s="8"/>
      <c r="E13" s="159"/>
    </row>
    <row r="14" spans="1:12" s="3" customFormat="1" x14ac:dyDescent="0.3">
      <c r="A14" s="126" t="s">
        <v>109</v>
      </c>
      <c r="B14" s="126" t="s">
        <v>97</v>
      </c>
      <c r="C14" s="8"/>
      <c r="D14" s="8"/>
      <c r="E14" s="159"/>
    </row>
    <row r="15" spans="1:12" s="3" customFormat="1" x14ac:dyDescent="0.3">
      <c r="A15" s="117" t="s">
        <v>82</v>
      </c>
      <c r="B15" s="117" t="s">
        <v>83</v>
      </c>
      <c r="C15" s="151">
        <f>SUM(C16:C17)</f>
        <v>0</v>
      </c>
      <c r="D15" s="151">
        <f>SUM(D16:D17)</f>
        <v>0</v>
      </c>
      <c r="E15" s="159"/>
    </row>
    <row r="16" spans="1:12" s="3" customFormat="1" x14ac:dyDescent="0.3">
      <c r="A16" s="126" t="s">
        <v>84</v>
      </c>
      <c r="B16" s="126" t="s">
        <v>86</v>
      </c>
      <c r="C16" s="8"/>
      <c r="D16" s="8"/>
      <c r="E16" s="159"/>
    </row>
    <row r="17" spans="1:5" s="3" customFormat="1" ht="30" x14ac:dyDescent="0.3">
      <c r="A17" s="126" t="s">
        <v>85</v>
      </c>
      <c r="B17" s="126" t="s">
        <v>111</v>
      </c>
      <c r="C17" s="8"/>
      <c r="D17" s="8"/>
      <c r="E17" s="159"/>
    </row>
    <row r="18" spans="1:5" s="3" customFormat="1" x14ac:dyDescent="0.3">
      <c r="A18" s="117" t="s">
        <v>87</v>
      </c>
      <c r="B18" s="117" t="s">
        <v>422</v>
      </c>
      <c r="C18" s="151">
        <f>SUM(C19:C22)</f>
        <v>0</v>
      </c>
      <c r="D18" s="151">
        <f>SUM(D19:D22)</f>
        <v>0</v>
      </c>
      <c r="E18" s="159"/>
    </row>
    <row r="19" spans="1:5" s="3" customFormat="1" x14ac:dyDescent="0.3">
      <c r="A19" s="126" t="s">
        <v>88</v>
      </c>
      <c r="B19" s="126" t="s">
        <v>89</v>
      </c>
      <c r="C19" s="8"/>
      <c r="D19" s="8"/>
      <c r="E19" s="159"/>
    </row>
    <row r="20" spans="1:5" s="3" customFormat="1" ht="30" x14ac:dyDescent="0.3">
      <c r="A20" s="126" t="s">
        <v>92</v>
      </c>
      <c r="B20" s="126" t="s">
        <v>90</v>
      </c>
      <c r="C20" s="8"/>
      <c r="D20" s="8"/>
      <c r="E20" s="159"/>
    </row>
    <row r="21" spans="1:5" s="3" customFormat="1" x14ac:dyDescent="0.3">
      <c r="A21" s="126" t="s">
        <v>93</v>
      </c>
      <c r="B21" s="126" t="s">
        <v>91</v>
      </c>
      <c r="C21" s="8"/>
      <c r="D21" s="8"/>
      <c r="E21" s="159"/>
    </row>
    <row r="22" spans="1:5" s="3" customFormat="1" x14ac:dyDescent="0.3">
      <c r="A22" s="126" t="s">
        <v>94</v>
      </c>
      <c r="B22" s="126" t="s">
        <v>448</v>
      </c>
      <c r="C22" s="8"/>
      <c r="D22" s="8"/>
      <c r="E22" s="159"/>
    </row>
    <row r="23" spans="1:5" s="3" customFormat="1" x14ac:dyDescent="0.3">
      <c r="A23" s="117" t="s">
        <v>95</v>
      </c>
      <c r="B23" s="117" t="s">
        <v>449</v>
      </c>
      <c r="C23" s="326"/>
      <c r="D23" s="8"/>
      <c r="E23" s="159"/>
    </row>
    <row r="24" spans="1:5" s="3" customFormat="1" x14ac:dyDescent="0.3">
      <c r="A24" s="117" t="s">
        <v>254</v>
      </c>
      <c r="B24" s="117" t="s">
        <v>455</v>
      </c>
      <c r="C24" s="8"/>
      <c r="D24" s="8"/>
      <c r="E24" s="159"/>
    </row>
    <row r="25" spans="1:5" s="3" customFormat="1" x14ac:dyDescent="0.3">
      <c r="A25" s="116">
        <v>1.2</v>
      </c>
      <c r="B25" s="290" t="s">
        <v>96</v>
      </c>
      <c r="C25" s="114">
        <f>SUM(C26,C30)</f>
        <v>0</v>
      </c>
      <c r="D25" s="114">
        <f>SUM(D26,D30)</f>
        <v>0</v>
      </c>
      <c r="E25" s="159"/>
    </row>
    <row r="26" spans="1:5" x14ac:dyDescent="0.3">
      <c r="A26" s="117" t="s">
        <v>32</v>
      </c>
      <c r="B26" s="117" t="s">
        <v>317</v>
      </c>
      <c r="C26" s="151">
        <f>SUM(C27:C29)</f>
        <v>0</v>
      </c>
      <c r="D26" s="151">
        <f>SUM(D27:D29)</f>
        <v>0</v>
      </c>
      <c r="E26" s="159"/>
    </row>
    <row r="27" spans="1:5" x14ac:dyDescent="0.3">
      <c r="A27" s="298" t="s">
        <v>98</v>
      </c>
      <c r="B27" s="126" t="s">
        <v>315</v>
      </c>
      <c r="C27" s="8"/>
      <c r="D27" s="8"/>
      <c r="E27" s="159"/>
    </row>
    <row r="28" spans="1:5" x14ac:dyDescent="0.3">
      <c r="A28" s="298" t="s">
        <v>99</v>
      </c>
      <c r="B28" s="126" t="s">
        <v>318</v>
      </c>
      <c r="C28" s="8"/>
      <c r="D28" s="8"/>
      <c r="E28" s="159"/>
    </row>
    <row r="29" spans="1:5" x14ac:dyDescent="0.3">
      <c r="A29" s="298" t="s">
        <v>458</v>
      </c>
      <c r="B29" s="126" t="s">
        <v>316</v>
      </c>
      <c r="C29" s="8"/>
      <c r="D29" s="8"/>
      <c r="E29" s="159"/>
    </row>
    <row r="30" spans="1:5" x14ac:dyDescent="0.3">
      <c r="A30" s="117" t="s">
        <v>33</v>
      </c>
      <c r="B30" s="325" t="s">
        <v>456</v>
      </c>
      <c r="C30" s="8"/>
      <c r="D30" s="8"/>
      <c r="E30" s="159"/>
    </row>
    <row r="31" spans="1:5" s="23" customFormat="1" ht="12.75" x14ac:dyDescent="0.2">
      <c r="B31" s="305"/>
    </row>
    <row r="32" spans="1:5" s="2" customFormat="1" x14ac:dyDescent="0.3">
      <c r="A32" s="1"/>
      <c r="B32" s="306"/>
      <c r="E32" s="5"/>
    </row>
    <row r="33" spans="1:9" s="2" customFormat="1" x14ac:dyDescent="0.3">
      <c r="B33" s="306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96" t="s">
        <v>107</v>
      </c>
      <c r="B36" s="306"/>
      <c r="E36" s="5"/>
    </row>
    <row r="37" spans="1:9" s="2" customFormat="1" x14ac:dyDescent="0.3">
      <c r="B37" s="306"/>
      <c r="E37"/>
      <c r="F37"/>
      <c r="G37"/>
      <c r="H37"/>
      <c r="I37"/>
    </row>
    <row r="38" spans="1:9" s="2" customFormat="1" x14ac:dyDescent="0.3">
      <c r="B38" s="306"/>
      <c r="D38" s="12"/>
      <c r="E38"/>
      <c r="F38"/>
      <c r="G38"/>
      <c r="H38"/>
      <c r="I38"/>
    </row>
    <row r="39" spans="1:9" s="2" customFormat="1" x14ac:dyDescent="0.3">
      <c r="A39"/>
      <c r="B39" s="308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306" t="s">
        <v>273</v>
      </c>
      <c r="D40" s="12"/>
      <c r="E40"/>
      <c r="F40"/>
      <c r="G40"/>
      <c r="H40"/>
      <c r="I40"/>
    </row>
    <row r="41" spans="1:9" customFormat="1" ht="12.75" x14ac:dyDescent="0.2">
      <c r="B41" s="309" t="s">
        <v>140</v>
      </c>
    </row>
    <row r="42" spans="1:9" customFormat="1" ht="12.75" x14ac:dyDescent="0.2">
      <c r="B42" s="31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C74" sqref="C74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3" t="s">
        <v>410</v>
      </c>
      <c r="B1" s="288"/>
      <c r="C1" s="561" t="s">
        <v>110</v>
      </c>
      <c r="D1" s="561"/>
      <c r="E1" s="120"/>
    </row>
    <row r="2" spans="1:5" s="6" customFormat="1" x14ac:dyDescent="0.3">
      <c r="A2" s="103" t="s">
        <v>411</v>
      </c>
      <c r="B2" s="288"/>
      <c r="C2" s="559"/>
      <c r="D2" s="560"/>
      <c r="E2" s="120"/>
    </row>
    <row r="3" spans="1:5" s="6" customFormat="1" x14ac:dyDescent="0.3">
      <c r="A3" s="103" t="s">
        <v>412</v>
      </c>
      <c r="B3" s="288"/>
      <c r="C3" s="289"/>
      <c r="D3" s="289"/>
      <c r="E3" s="120"/>
    </row>
    <row r="4" spans="1:5" s="6" customFormat="1" x14ac:dyDescent="0.3">
      <c r="A4" s="105" t="s">
        <v>141</v>
      </c>
      <c r="B4" s="288"/>
      <c r="C4" s="289"/>
      <c r="D4" s="289"/>
      <c r="E4" s="120"/>
    </row>
    <row r="5" spans="1:5" s="6" customFormat="1" x14ac:dyDescent="0.3">
      <c r="A5" s="105"/>
      <c r="B5" s="288"/>
      <c r="C5" s="289"/>
      <c r="D5" s="289"/>
      <c r="E5" s="120"/>
    </row>
    <row r="6" spans="1:5" x14ac:dyDescent="0.3">
      <c r="A6" s="106" t="str">
        <f>'[1]ფორმა N2'!A4</f>
        <v>ანგარიშვალდებული პირის დასახელება:</v>
      </c>
      <c r="B6" s="106"/>
      <c r="C6" s="105"/>
      <c r="D6" s="105"/>
      <c r="E6" s="121"/>
    </row>
    <row r="7" spans="1:5" x14ac:dyDescent="0.3">
      <c r="A7" s="270" t="s">
        <v>519</v>
      </c>
      <c r="B7" s="109"/>
      <c r="C7" s="109"/>
      <c r="D7" s="110"/>
      <c r="E7" s="121"/>
    </row>
    <row r="8" spans="1:5" x14ac:dyDescent="0.3">
      <c r="A8" s="106"/>
      <c r="B8" s="106"/>
      <c r="C8" s="105"/>
      <c r="D8" s="105"/>
      <c r="E8" s="121"/>
    </row>
    <row r="9" spans="1:5" s="6" customFormat="1" x14ac:dyDescent="0.3">
      <c r="A9" s="288"/>
      <c r="B9" s="288"/>
      <c r="C9" s="107"/>
      <c r="D9" s="107"/>
      <c r="E9" s="120"/>
    </row>
    <row r="10" spans="1:5" s="6" customFormat="1" ht="30" x14ac:dyDescent="0.3">
      <c r="A10" s="118" t="s">
        <v>64</v>
      </c>
      <c r="B10" s="119" t="s">
        <v>11</v>
      </c>
      <c r="C10" s="108" t="s">
        <v>10</v>
      </c>
      <c r="D10" s="108" t="s">
        <v>9</v>
      </c>
      <c r="E10" s="120"/>
    </row>
    <row r="11" spans="1:5" s="7" customFormat="1" x14ac:dyDescent="0.2">
      <c r="A11" s="290">
        <v>1</v>
      </c>
      <c r="B11" s="290" t="s">
        <v>57</v>
      </c>
      <c r="C11" s="111">
        <f>SUM(C12,C15,C54,C57,C58,C59,C77)</f>
        <v>42699.73</v>
      </c>
      <c r="D11" s="111">
        <f>SUM(D12,D15,D54,D57,D58,D59,D65,D73,D74)</f>
        <v>98824.260000000009</v>
      </c>
      <c r="E11" s="291"/>
    </row>
    <row r="12" spans="1:5" s="9" customFormat="1" ht="18" x14ac:dyDescent="0.2">
      <c r="A12" s="116">
        <v>1.1000000000000001</v>
      </c>
      <c r="B12" s="116" t="s">
        <v>58</v>
      </c>
      <c r="C12" s="112">
        <f>SUM(C13:C14)</f>
        <v>0</v>
      </c>
      <c r="D12" s="112">
        <f>SUM(D13:D14)</f>
        <v>13450</v>
      </c>
      <c r="E12" s="122"/>
    </row>
    <row r="13" spans="1:5" s="10" customFormat="1" x14ac:dyDescent="0.2">
      <c r="A13" s="117" t="s">
        <v>30</v>
      </c>
      <c r="B13" s="117" t="s">
        <v>59</v>
      </c>
      <c r="C13" s="4"/>
      <c r="D13" s="4">
        <v>13450</v>
      </c>
      <c r="E13" s="123"/>
    </row>
    <row r="14" spans="1:5" s="3" customFormat="1" x14ac:dyDescent="0.2">
      <c r="A14" s="117" t="s">
        <v>31</v>
      </c>
      <c r="B14" s="117" t="s">
        <v>0</v>
      </c>
      <c r="C14" s="4"/>
      <c r="D14" s="4"/>
      <c r="E14" s="124"/>
    </row>
    <row r="15" spans="1:5" s="7" customFormat="1" x14ac:dyDescent="0.2">
      <c r="A15" s="116">
        <v>1.2</v>
      </c>
      <c r="B15" s="116" t="s">
        <v>60</v>
      </c>
      <c r="C15" s="113">
        <f>SUM(C16,C19,C31,C32,C33,C34,C37,C38,C44:C48,C52,C53)</f>
        <v>41820.07</v>
      </c>
      <c r="D15" s="113">
        <f>SUM(D16,D19,D31,D32,D33,D34,D37,D38,D44:D48,D52,D53)</f>
        <v>70735.600000000006</v>
      </c>
      <c r="E15" s="291"/>
    </row>
    <row r="16" spans="1:5" s="3" customFormat="1" x14ac:dyDescent="0.2">
      <c r="A16" s="117" t="s">
        <v>32</v>
      </c>
      <c r="B16" s="117" t="s">
        <v>1</v>
      </c>
      <c r="C16" s="112">
        <f>SUM(C17:C18)</f>
        <v>0</v>
      </c>
      <c r="D16" s="112">
        <f>SUM(D17:D18)</f>
        <v>0</v>
      </c>
      <c r="E16" s="124"/>
    </row>
    <row r="17" spans="1:6" s="3" customFormat="1" x14ac:dyDescent="0.2">
      <c r="A17" s="126" t="s">
        <v>98</v>
      </c>
      <c r="B17" s="126" t="s">
        <v>61</v>
      </c>
      <c r="C17" s="4"/>
      <c r="D17" s="292"/>
      <c r="E17" s="124"/>
    </row>
    <row r="18" spans="1:6" s="3" customFormat="1" x14ac:dyDescent="0.2">
      <c r="A18" s="126" t="s">
        <v>99</v>
      </c>
      <c r="B18" s="126" t="s">
        <v>62</v>
      </c>
      <c r="C18" s="4"/>
      <c r="D18" s="292"/>
      <c r="E18" s="124"/>
    </row>
    <row r="19" spans="1:6" s="3" customFormat="1" x14ac:dyDescent="0.2">
      <c r="A19" s="117" t="s">
        <v>33</v>
      </c>
      <c r="B19" s="117" t="s">
        <v>2</v>
      </c>
      <c r="C19" s="112">
        <f>SUM(C20:C25,C30)</f>
        <v>8095.0700000000006</v>
      </c>
      <c r="D19" s="112">
        <f>SUM(D20:D25,D30)</f>
        <v>8095.5199999999995</v>
      </c>
      <c r="E19" s="293"/>
      <c r="F19" s="294"/>
    </row>
    <row r="20" spans="1:6" s="297" customFormat="1" ht="30" x14ac:dyDescent="0.2">
      <c r="A20" s="126" t="s">
        <v>12</v>
      </c>
      <c r="B20" s="126" t="s">
        <v>253</v>
      </c>
      <c r="C20" s="295">
        <v>2286.9</v>
      </c>
      <c r="D20" s="38">
        <v>2286.9</v>
      </c>
      <c r="E20" s="296"/>
    </row>
    <row r="21" spans="1:6" s="297" customFormat="1" x14ac:dyDescent="0.2">
      <c r="A21" s="126" t="s">
        <v>13</v>
      </c>
      <c r="B21" s="126" t="s">
        <v>14</v>
      </c>
      <c r="C21" s="295"/>
      <c r="D21" s="39"/>
      <c r="E21" s="296"/>
    </row>
    <row r="22" spans="1:6" s="297" customFormat="1" ht="30" x14ac:dyDescent="0.2">
      <c r="A22" s="126" t="s">
        <v>287</v>
      </c>
      <c r="B22" s="126" t="s">
        <v>22</v>
      </c>
      <c r="C22" s="295"/>
      <c r="D22" s="40"/>
      <c r="E22" s="296"/>
    </row>
    <row r="23" spans="1:6" s="297" customFormat="1" ht="16.5" customHeight="1" x14ac:dyDescent="0.2">
      <c r="A23" s="126" t="s">
        <v>288</v>
      </c>
      <c r="B23" s="126" t="s">
        <v>15</v>
      </c>
      <c r="C23" s="295">
        <v>5202.29</v>
      </c>
      <c r="D23" s="40">
        <v>5266.74</v>
      </c>
      <c r="E23" s="296"/>
    </row>
    <row r="24" spans="1:6" s="297" customFormat="1" ht="16.5" customHeight="1" x14ac:dyDescent="0.2">
      <c r="A24" s="126" t="s">
        <v>289</v>
      </c>
      <c r="B24" s="126" t="s">
        <v>16</v>
      </c>
      <c r="C24" s="295"/>
      <c r="D24" s="40"/>
      <c r="E24" s="296"/>
    </row>
    <row r="25" spans="1:6" s="297" customFormat="1" ht="16.5" customHeight="1" x14ac:dyDescent="0.2">
      <c r="A25" s="126" t="s">
        <v>290</v>
      </c>
      <c r="B25" s="126" t="s">
        <v>17</v>
      </c>
      <c r="C25" s="112">
        <f>SUM(C26:C29)</f>
        <v>605.88</v>
      </c>
      <c r="D25" s="112">
        <f>SUM(D26:D29)</f>
        <v>541.88</v>
      </c>
      <c r="E25" s="296"/>
    </row>
    <row r="26" spans="1:6" s="297" customFormat="1" ht="16.5" customHeight="1" x14ac:dyDescent="0.2">
      <c r="A26" s="298" t="s">
        <v>291</v>
      </c>
      <c r="B26" s="298" t="s">
        <v>18</v>
      </c>
      <c r="C26" s="295">
        <v>436.7</v>
      </c>
      <c r="D26" s="40">
        <v>322.7</v>
      </c>
      <c r="E26" s="296"/>
    </row>
    <row r="27" spans="1:6" s="297" customFormat="1" ht="16.5" customHeight="1" x14ac:dyDescent="0.2">
      <c r="A27" s="298" t="s">
        <v>292</v>
      </c>
      <c r="B27" s="298" t="s">
        <v>19</v>
      </c>
      <c r="C27" s="295">
        <v>13.18</v>
      </c>
      <c r="D27" s="40">
        <v>13.18</v>
      </c>
      <c r="E27" s="296"/>
    </row>
    <row r="28" spans="1:6" s="297" customFormat="1" ht="16.5" customHeight="1" x14ac:dyDescent="0.2">
      <c r="A28" s="298" t="s">
        <v>293</v>
      </c>
      <c r="B28" s="298" t="s">
        <v>20</v>
      </c>
      <c r="C28" s="295">
        <v>156</v>
      </c>
      <c r="D28" s="40">
        <v>206</v>
      </c>
      <c r="E28" s="296"/>
    </row>
    <row r="29" spans="1:6" s="297" customFormat="1" ht="16.5" customHeight="1" x14ac:dyDescent="0.2">
      <c r="A29" s="298" t="s">
        <v>294</v>
      </c>
      <c r="B29" s="298" t="s">
        <v>23</v>
      </c>
      <c r="C29" s="295"/>
      <c r="D29" s="41"/>
      <c r="E29" s="296"/>
    </row>
    <row r="30" spans="1:6" s="297" customFormat="1" ht="16.5" customHeight="1" x14ac:dyDescent="0.2">
      <c r="A30" s="126" t="s">
        <v>295</v>
      </c>
      <c r="B30" s="126" t="s">
        <v>21</v>
      </c>
      <c r="C30" s="295"/>
      <c r="D30" s="41"/>
      <c r="E30" s="296"/>
    </row>
    <row r="31" spans="1:6" s="3" customFormat="1" ht="16.5" customHeight="1" x14ac:dyDescent="0.2">
      <c r="A31" s="117" t="s">
        <v>34</v>
      </c>
      <c r="B31" s="117" t="s">
        <v>3</v>
      </c>
      <c r="C31" s="4"/>
      <c r="D31" s="292"/>
      <c r="E31" s="293"/>
    </row>
    <row r="32" spans="1:6" s="3" customFormat="1" ht="16.5" customHeight="1" x14ac:dyDescent="0.2">
      <c r="A32" s="117" t="s">
        <v>35</v>
      </c>
      <c r="B32" s="117" t="s">
        <v>4</v>
      </c>
      <c r="C32" s="4"/>
      <c r="D32" s="292"/>
      <c r="E32" s="124"/>
    </row>
    <row r="33" spans="1:5" s="3" customFormat="1" ht="16.5" customHeight="1" x14ac:dyDescent="0.2">
      <c r="A33" s="117" t="s">
        <v>36</v>
      </c>
      <c r="B33" s="117" t="s">
        <v>5</v>
      </c>
      <c r="C33" s="4"/>
      <c r="D33" s="292"/>
      <c r="E33" s="124"/>
    </row>
    <row r="34" spans="1:5" s="3" customFormat="1" x14ac:dyDescent="0.2">
      <c r="A34" s="117" t="s">
        <v>37</v>
      </c>
      <c r="B34" s="117" t="s">
        <v>63</v>
      </c>
      <c r="C34" s="112">
        <f>SUM(C35:C36)</f>
        <v>5740</v>
      </c>
      <c r="D34" s="112">
        <f>SUM(D35:D36)</f>
        <v>5740</v>
      </c>
      <c r="E34" s="124"/>
    </row>
    <row r="35" spans="1:5" s="3" customFormat="1" ht="16.5" customHeight="1" x14ac:dyDescent="0.2">
      <c r="A35" s="126" t="s">
        <v>296</v>
      </c>
      <c r="B35" s="126" t="s">
        <v>56</v>
      </c>
      <c r="C35" s="4">
        <v>4230</v>
      </c>
      <c r="D35" s="292">
        <v>4230</v>
      </c>
      <c r="E35" s="124"/>
    </row>
    <row r="36" spans="1:5" s="3" customFormat="1" ht="16.5" customHeight="1" x14ac:dyDescent="0.2">
      <c r="A36" s="126" t="s">
        <v>297</v>
      </c>
      <c r="B36" s="126" t="s">
        <v>55</v>
      </c>
      <c r="C36" s="4">
        <v>1510</v>
      </c>
      <c r="D36" s="292">
        <v>1510</v>
      </c>
      <c r="E36" s="124"/>
    </row>
    <row r="37" spans="1:5" s="3" customFormat="1" ht="16.5" customHeight="1" x14ac:dyDescent="0.2">
      <c r="A37" s="117" t="s">
        <v>38</v>
      </c>
      <c r="B37" s="117" t="s">
        <v>49</v>
      </c>
      <c r="C37" s="4"/>
      <c r="D37" s="292">
        <v>391.92</v>
      </c>
      <c r="E37" s="124"/>
    </row>
    <row r="38" spans="1:5" s="3" customFormat="1" ht="16.5" customHeight="1" x14ac:dyDescent="0.2">
      <c r="A38" s="117" t="s">
        <v>39</v>
      </c>
      <c r="B38" s="117" t="s">
        <v>413</v>
      </c>
      <c r="C38" s="112">
        <f>SUM(C39:C43)</f>
        <v>0</v>
      </c>
      <c r="D38" s="112">
        <f>SUM(D39:D43)</f>
        <v>13561.49</v>
      </c>
      <c r="E38" s="124"/>
    </row>
    <row r="39" spans="1:5" s="3" customFormat="1" ht="16.5" customHeight="1" x14ac:dyDescent="0.2">
      <c r="A39" s="17" t="s">
        <v>359</v>
      </c>
      <c r="B39" s="17" t="s">
        <v>363</v>
      </c>
      <c r="C39" s="4"/>
      <c r="D39" s="292">
        <v>13561.49</v>
      </c>
      <c r="E39" s="124"/>
    </row>
    <row r="40" spans="1:5" s="3" customFormat="1" ht="16.5" customHeight="1" x14ac:dyDescent="0.2">
      <c r="A40" s="17" t="s">
        <v>360</v>
      </c>
      <c r="B40" s="17" t="s">
        <v>364</v>
      </c>
      <c r="C40" s="4"/>
      <c r="D40" s="292"/>
      <c r="E40" s="124"/>
    </row>
    <row r="41" spans="1:5" s="3" customFormat="1" ht="16.5" customHeight="1" x14ac:dyDescent="0.2">
      <c r="A41" s="17" t="s">
        <v>361</v>
      </c>
      <c r="B41" s="17" t="s">
        <v>367</v>
      </c>
      <c r="C41" s="4"/>
      <c r="D41" s="292"/>
      <c r="E41" s="124"/>
    </row>
    <row r="42" spans="1:5" s="3" customFormat="1" ht="16.5" customHeight="1" x14ac:dyDescent="0.2">
      <c r="A42" s="17" t="s">
        <v>366</v>
      </c>
      <c r="B42" s="17" t="s">
        <v>368</v>
      </c>
      <c r="C42" s="4"/>
      <c r="D42" s="292"/>
      <c r="E42" s="124"/>
    </row>
    <row r="43" spans="1:5" s="3" customFormat="1" ht="16.5" customHeight="1" x14ac:dyDescent="0.2">
      <c r="A43" s="17" t="s">
        <v>369</v>
      </c>
      <c r="B43" s="17" t="s">
        <v>365</v>
      </c>
      <c r="C43" s="4"/>
      <c r="D43" s="292"/>
      <c r="E43" s="124"/>
    </row>
    <row r="44" spans="1:5" s="3" customFormat="1" ht="30" x14ac:dyDescent="0.2">
      <c r="A44" s="117" t="s">
        <v>40</v>
      </c>
      <c r="B44" s="117" t="s">
        <v>28</v>
      </c>
      <c r="C44" s="4"/>
      <c r="D44" s="292"/>
      <c r="E44" s="124"/>
    </row>
    <row r="45" spans="1:5" s="3" customFormat="1" ht="16.5" customHeight="1" x14ac:dyDescent="0.2">
      <c r="A45" s="117" t="s">
        <v>41</v>
      </c>
      <c r="B45" s="117" t="s">
        <v>24</v>
      </c>
      <c r="C45" s="4"/>
      <c r="D45" s="292"/>
      <c r="E45" s="124"/>
    </row>
    <row r="46" spans="1:5" s="3" customFormat="1" ht="16.5" customHeight="1" x14ac:dyDescent="0.2">
      <c r="A46" s="117" t="s">
        <v>42</v>
      </c>
      <c r="B46" s="117" t="s">
        <v>25</v>
      </c>
      <c r="C46" s="4"/>
      <c r="D46" s="292"/>
      <c r="E46" s="124"/>
    </row>
    <row r="47" spans="1:5" s="3" customFormat="1" ht="16.5" customHeight="1" x14ac:dyDescent="0.2">
      <c r="A47" s="117" t="s">
        <v>43</v>
      </c>
      <c r="B47" s="117" t="s">
        <v>26</v>
      </c>
      <c r="C47" s="4"/>
      <c r="D47" s="292"/>
      <c r="E47" s="124"/>
    </row>
    <row r="48" spans="1:5" s="3" customFormat="1" ht="16.5" customHeight="1" x14ac:dyDescent="0.2">
      <c r="A48" s="117" t="s">
        <v>44</v>
      </c>
      <c r="B48" s="117" t="s">
        <v>414</v>
      </c>
      <c r="C48" s="112">
        <f>SUM(C49:C51)</f>
        <v>27985</v>
      </c>
      <c r="D48" s="112">
        <f>SUM(D49:D51)</f>
        <v>26119.33</v>
      </c>
      <c r="E48" s="124"/>
    </row>
    <row r="49" spans="1:6" s="3" customFormat="1" ht="16.5" customHeight="1" x14ac:dyDescent="0.2">
      <c r="A49" s="126" t="s">
        <v>375</v>
      </c>
      <c r="B49" s="126" t="s">
        <v>378</v>
      </c>
      <c r="C49" s="4">
        <v>23985</v>
      </c>
      <c r="D49" s="292">
        <v>26119.33</v>
      </c>
      <c r="E49" s="124"/>
    </row>
    <row r="50" spans="1:6" s="3" customFormat="1" ht="16.5" customHeight="1" x14ac:dyDescent="0.2">
      <c r="A50" s="126" t="s">
        <v>376</v>
      </c>
      <c r="B50" s="126" t="s">
        <v>377</v>
      </c>
      <c r="C50" s="4"/>
      <c r="D50" s="292"/>
      <c r="E50" s="124"/>
    </row>
    <row r="51" spans="1:6" s="3" customFormat="1" ht="16.5" customHeight="1" x14ac:dyDescent="0.2">
      <c r="A51" s="126" t="s">
        <v>379</v>
      </c>
      <c r="B51" s="126" t="s">
        <v>380</v>
      </c>
      <c r="C51" s="4">
        <v>4000</v>
      </c>
      <c r="D51" s="292"/>
      <c r="E51" s="124"/>
    </row>
    <row r="52" spans="1:6" s="3" customFormat="1" x14ac:dyDescent="0.2">
      <c r="A52" s="117" t="s">
        <v>45</v>
      </c>
      <c r="B52" s="117" t="s">
        <v>29</v>
      </c>
      <c r="C52" s="4"/>
      <c r="D52" s="292"/>
      <c r="E52" s="124"/>
    </row>
    <row r="53" spans="1:6" s="3" customFormat="1" ht="16.5" customHeight="1" x14ac:dyDescent="0.2">
      <c r="A53" s="117" t="s">
        <v>46</v>
      </c>
      <c r="B53" s="117" t="s">
        <v>6</v>
      </c>
      <c r="C53" s="4"/>
      <c r="D53" s="292">
        <v>16827.34</v>
      </c>
      <c r="E53" s="293"/>
      <c r="F53" s="294"/>
    </row>
    <row r="54" spans="1:6" s="3" customFormat="1" ht="30" x14ac:dyDescent="0.2">
      <c r="A54" s="116">
        <v>1.3</v>
      </c>
      <c r="B54" s="116" t="s">
        <v>419</v>
      </c>
      <c r="C54" s="113">
        <f>SUM(C55:C56)</f>
        <v>0</v>
      </c>
      <c r="D54" s="113">
        <f>SUM(D55:D56)</f>
        <v>0</v>
      </c>
      <c r="E54" s="293"/>
      <c r="F54" s="294"/>
    </row>
    <row r="55" spans="1:6" s="3" customFormat="1" ht="30" x14ac:dyDescent="0.2">
      <c r="A55" s="117" t="s">
        <v>50</v>
      </c>
      <c r="B55" s="117" t="s">
        <v>48</v>
      </c>
      <c r="C55" s="4"/>
      <c r="D55" s="292"/>
      <c r="E55" s="293"/>
      <c r="F55" s="294"/>
    </row>
    <row r="56" spans="1:6" s="3" customFormat="1" ht="16.5" customHeight="1" x14ac:dyDescent="0.2">
      <c r="A56" s="117" t="s">
        <v>51</v>
      </c>
      <c r="B56" s="117" t="s">
        <v>47</v>
      </c>
      <c r="C56" s="4"/>
      <c r="D56" s="292"/>
      <c r="E56" s="293"/>
      <c r="F56" s="294"/>
    </row>
    <row r="57" spans="1:6" s="3" customFormat="1" x14ac:dyDescent="0.2">
      <c r="A57" s="116">
        <v>1.4</v>
      </c>
      <c r="B57" s="116" t="s">
        <v>421</v>
      </c>
      <c r="C57" s="4"/>
      <c r="D57" s="292"/>
      <c r="E57" s="293"/>
      <c r="F57" s="294"/>
    </row>
    <row r="58" spans="1:6" s="297" customFormat="1" x14ac:dyDescent="0.2">
      <c r="A58" s="116">
        <v>1.5</v>
      </c>
      <c r="B58" s="116" t="s">
        <v>7</v>
      </c>
      <c r="C58" s="295"/>
      <c r="D58" s="40"/>
      <c r="E58" s="296"/>
    </row>
    <row r="59" spans="1:6" s="297" customFormat="1" x14ac:dyDescent="0.3">
      <c r="A59" s="116">
        <v>1.6</v>
      </c>
      <c r="B59" s="45" t="s">
        <v>8</v>
      </c>
      <c r="C59" s="114">
        <f>SUM(C60:C64)</f>
        <v>879.66</v>
      </c>
      <c r="D59" s="115">
        <f>SUM(D60:D64)</f>
        <v>879.66</v>
      </c>
      <c r="E59" s="296"/>
    </row>
    <row r="60" spans="1:6" s="297" customFormat="1" x14ac:dyDescent="0.2">
      <c r="A60" s="117" t="s">
        <v>303</v>
      </c>
      <c r="B60" s="46" t="s">
        <v>52</v>
      </c>
      <c r="C60" s="295">
        <v>879.66</v>
      </c>
      <c r="D60" s="40">
        <v>879.66</v>
      </c>
      <c r="E60" s="296"/>
    </row>
    <row r="61" spans="1:6" s="297" customFormat="1" ht="30" x14ac:dyDescent="0.2">
      <c r="A61" s="117" t="s">
        <v>304</v>
      </c>
      <c r="B61" s="46" t="s">
        <v>54</v>
      </c>
      <c r="C61" s="295"/>
      <c r="D61" s="40"/>
      <c r="E61" s="296"/>
    </row>
    <row r="62" spans="1:6" s="297" customFormat="1" x14ac:dyDescent="0.2">
      <c r="A62" s="117" t="s">
        <v>305</v>
      </c>
      <c r="B62" s="46" t="s">
        <v>53</v>
      </c>
      <c r="C62" s="40"/>
      <c r="D62" s="40"/>
      <c r="E62" s="296"/>
    </row>
    <row r="63" spans="1:6" s="297" customFormat="1" x14ac:dyDescent="0.2">
      <c r="A63" s="117" t="s">
        <v>306</v>
      </c>
      <c r="B63" s="46" t="s">
        <v>27</v>
      </c>
      <c r="C63" s="295"/>
      <c r="D63" s="40"/>
      <c r="E63" s="296"/>
    </row>
    <row r="64" spans="1:6" s="297" customFormat="1" x14ac:dyDescent="0.2">
      <c r="A64" s="117" t="s">
        <v>342</v>
      </c>
      <c r="B64" s="46" t="s">
        <v>343</v>
      </c>
      <c r="C64" s="295"/>
      <c r="D64" s="40"/>
      <c r="E64" s="296"/>
    </row>
    <row r="65" spans="1:5" x14ac:dyDescent="0.3">
      <c r="A65" s="290">
        <v>2</v>
      </c>
      <c r="B65" s="290" t="s">
        <v>415</v>
      </c>
      <c r="C65" s="299"/>
      <c r="D65" s="114">
        <f>SUM(D66:D72)</f>
        <v>3559</v>
      </c>
      <c r="E65" s="125"/>
    </row>
    <row r="66" spans="1:5" x14ac:dyDescent="0.3">
      <c r="A66" s="127">
        <v>2.1</v>
      </c>
      <c r="B66" s="300" t="s">
        <v>100</v>
      </c>
      <c r="C66" s="301"/>
      <c r="D66" s="22"/>
      <c r="E66" s="125"/>
    </row>
    <row r="67" spans="1:5" x14ac:dyDescent="0.3">
      <c r="A67" s="127">
        <v>2.2000000000000002</v>
      </c>
      <c r="B67" s="300" t="s">
        <v>416</v>
      </c>
      <c r="C67" s="301"/>
      <c r="D67" s="22"/>
      <c r="E67" s="125"/>
    </row>
    <row r="68" spans="1:5" x14ac:dyDescent="0.3">
      <c r="A68" s="127">
        <v>2.2999999999999998</v>
      </c>
      <c r="B68" s="300" t="s">
        <v>104</v>
      </c>
      <c r="C68" s="301"/>
      <c r="D68" s="22"/>
      <c r="E68" s="125"/>
    </row>
    <row r="69" spans="1:5" x14ac:dyDescent="0.3">
      <c r="A69" s="127">
        <v>2.4</v>
      </c>
      <c r="B69" s="300" t="s">
        <v>103</v>
      </c>
      <c r="C69" s="301"/>
      <c r="D69" s="22"/>
      <c r="E69" s="125"/>
    </row>
    <row r="70" spans="1:5" x14ac:dyDescent="0.3">
      <c r="A70" s="127">
        <v>2.5</v>
      </c>
      <c r="B70" s="300" t="s">
        <v>417</v>
      </c>
      <c r="C70" s="301"/>
      <c r="D70" s="22">
        <v>3559</v>
      </c>
      <c r="E70" s="125"/>
    </row>
    <row r="71" spans="1:5" x14ac:dyDescent="0.3">
      <c r="A71" s="127">
        <v>2.6</v>
      </c>
      <c r="B71" s="300" t="s">
        <v>101</v>
      </c>
      <c r="C71" s="301"/>
      <c r="D71" s="22"/>
      <c r="E71" s="125"/>
    </row>
    <row r="72" spans="1:5" x14ac:dyDescent="0.3">
      <c r="A72" s="127">
        <v>2.7</v>
      </c>
      <c r="B72" s="300" t="s">
        <v>102</v>
      </c>
      <c r="C72" s="302"/>
      <c r="D72" s="22"/>
      <c r="E72" s="125"/>
    </row>
    <row r="73" spans="1:5" x14ac:dyDescent="0.3">
      <c r="A73" s="290">
        <v>3</v>
      </c>
      <c r="B73" s="290" t="s">
        <v>453</v>
      </c>
      <c r="C73" s="114"/>
      <c r="D73" s="22"/>
      <c r="E73" s="125"/>
    </row>
    <row r="74" spans="1:5" ht="18" x14ac:dyDescent="0.35">
      <c r="A74" s="290">
        <v>4</v>
      </c>
      <c r="B74" s="290" t="s">
        <v>255</v>
      </c>
      <c r="C74" s="114"/>
      <c r="D74" s="446">
        <f>SUM(D75:D76)</f>
        <v>10200</v>
      </c>
      <c r="E74" s="125"/>
    </row>
    <row r="75" spans="1:5" x14ac:dyDescent="0.3">
      <c r="A75" s="127">
        <v>4.0999999999999996</v>
      </c>
      <c r="B75" s="127" t="s">
        <v>256</v>
      </c>
      <c r="C75" s="301"/>
      <c r="D75" s="8"/>
      <c r="E75" s="125"/>
    </row>
    <row r="76" spans="1:5" x14ac:dyDescent="0.3">
      <c r="A76" s="127">
        <v>4.2</v>
      </c>
      <c r="B76" s="127" t="s">
        <v>257</v>
      </c>
      <c r="C76" s="302"/>
      <c r="D76" s="8">
        <v>10200</v>
      </c>
      <c r="E76" s="125"/>
    </row>
    <row r="77" spans="1:5" x14ac:dyDescent="0.3">
      <c r="A77" s="290">
        <v>5</v>
      </c>
      <c r="B77" s="290" t="s">
        <v>285</v>
      </c>
      <c r="C77" s="328"/>
      <c r="D77" s="302"/>
      <c r="E77" s="125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96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96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91" t="s">
        <v>140</v>
      </c>
    </row>
    <row r="88" spans="1:9" s="23" customFormat="1" ht="12.75" x14ac:dyDescent="0.2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zoomScale="70" zoomScaleSheetLayoutView="70" workbookViewId="0">
      <selection activeCell="B43" sqref="B43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3" t="s">
        <v>332</v>
      </c>
      <c r="B1" s="106"/>
      <c r="C1" s="561" t="s">
        <v>110</v>
      </c>
      <c r="D1" s="561"/>
      <c r="E1" s="120"/>
    </row>
    <row r="2" spans="1:5" s="6" customFormat="1" x14ac:dyDescent="0.3">
      <c r="A2" s="103" t="s">
        <v>333</v>
      </c>
      <c r="B2" s="106"/>
      <c r="C2" s="559" t="s">
        <v>719</v>
      </c>
      <c r="D2" s="560"/>
      <c r="E2" s="120"/>
    </row>
    <row r="3" spans="1:5" s="6" customFormat="1" x14ac:dyDescent="0.3">
      <c r="A3" s="105" t="s">
        <v>141</v>
      </c>
      <c r="B3" s="103"/>
      <c r="C3" s="215"/>
      <c r="D3" s="215"/>
      <c r="E3" s="120"/>
    </row>
    <row r="4" spans="1:5" s="6" customFormat="1" x14ac:dyDescent="0.3">
      <c r="A4" s="105"/>
      <c r="B4" s="105"/>
      <c r="C4" s="215"/>
      <c r="D4" s="215"/>
      <c r="E4" s="120"/>
    </row>
    <row r="5" spans="1:5" x14ac:dyDescent="0.3">
      <c r="A5" s="106" t="str">
        <f>'ფორმა N2'!A4</f>
        <v>ანგარიშვალდებული პირის დასახელება:</v>
      </c>
      <c r="B5" s="106"/>
      <c r="C5" s="105"/>
      <c r="D5" s="105"/>
      <c r="E5" s="121"/>
    </row>
    <row r="6" spans="1:5" x14ac:dyDescent="0.3">
      <c r="A6" s="270" t="s">
        <v>519</v>
      </c>
      <c r="B6" s="109"/>
      <c r="C6" s="109"/>
      <c r="D6" s="110"/>
      <c r="E6" s="121"/>
    </row>
    <row r="7" spans="1:5" x14ac:dyDescent="0.3">
      <c r="A7" s="106"/>
      <c r="B7" s="106"/>
      <c r="C7" s="105"/>
      <c r="D7" s="105"/>
      <c r="E7" s="121"/>
    </row>
    <row r="8" spans="1:5" s="6" customFormat="1" x14ac:dyDescent="0.3">
      <c r="A8" s="214"/>
      <c r="B8" s="214"/>
      <c r="C8" s="107"/>
      <c r="D8" s="107"/>
      <c r="E8" s="120"/>
    </row>
    <row r="9" spans="1:5" s="6" customFormat="1" ht="30" x14ac:dyDescent="0.3">
      <c r="A9" s="118" t="s">
        <v>64</v>
      </c>
      <c r="B9" s="118" t="s">
        <v>338</v>
      </c>
      <c r="C9" s="108" t="s">
        <v>10</v>
      </c>
      <c r="D9" s="108" t="s">
        <v>9</v>
      </c>
      <c r="E9" s="120"/>
    </row>
    <row r="10" spans="1:5" s="9" customFormat="1" ht="18" x14ac:dyDescent="0.2">
      <c r="A10" s="127" t="s">
        <v>334</v>
      </c>
      <c r="B10" s="127"/>
      <c r="C10" s="4"/>
      <c r="D10" s="4"/>
      <c r="E10" s="122"/>
    </row>
    <row r="11" spans="1:5" s="10" customFormat="1" x14ac:dyDescent="0.2">
      <c r="A11" s="127" t="s">
        <v>335</v>
      </c>
      <c r="B11" s="127"/>
      <c r="C11" s="4"/>
      <c r="D11" s="4"/>
      <c r="E11" s="123"/>
    </row>
    <row r="12" spans="1:5" s="10" customFormat="1" x14ac:dyDescent="0.2">
      <c r="A12" s="116" t="s">
        <v>284</v>
      </c>
      <c r="B12" s="116"/>
      <c r="C12" s="4"/>
      <c r="D12" s="4"/>
      <c r="E12" s="123"/>
    </row>
    <row r="13" spans="1:5" s="10" customFormat="1" x14ac:dyDescent="0.2">
      <c r="A13" s="116" t="s">
        <v>284</v>
      </c>
      <c r="B13" s="116"/>
      <c r="C13" s="4"/>
      <c r="D13" s="4"/>
      <c r="E13" s="123"/>
    </row>
    <row r="14" spans="1:5" s="10" customFormat="1" x14ac:dyDescent="0.2">
      <c r="A14" s="116" t="s">
        <v>284</v>
      </c>
      <c r="B14" s="116"/>
      <c r="C14" s="4"/>
      <c r="D14" s="4"/>
      <c r="E14" s="123"/>
    </row>
    <row r="15" spans="1:5" s="10" customFormat="1" x14ac:dyDescent="0.2">
      <c r="A15" s="116" t="s">
        <v>284</v>
      </c>
      <c r="B15" s="116"/>
      <c r="C15" s="4"/>
      <c r="D15" s="4"/>
      <c r="E15" s="123"/>
    </row>
    <row r="16" spans="1:5" s="10" customFormat="1" x14ac:dyDescent="0.2">
      <c r="A16" s="116" t="s">
        <v>284</v>
      </c>
      <c r="B16" s="116"/>
      <c r="C16" s="4"/>
      <c r="D16" s="4"/>
      <c r="E16" s="123"/>
    </row>
    <row r="17" spans="1:5" s="10" customFormat="1" ht="17.25" customHeight="1" x14ac:dyDescent="0.2">
      <c r="A17" s="127" t="s">
        <v>336</v>
      </c>
      <c r="B17" s="116"/>
      <c r="C17" s="4"/>
      <c r="D17" s="4"/>
      <c r="E17" s="123"/>
    </row>
    <row r="18" spans="1:5" s="10" customFormat="1" ht="18" customHeight="1" x14ac:dyDescent="0.2">
      <c r="A18" s="127" t="s">
        <v>337</v>
      </c>
      <c r="B18" s="116"/>
      <c r="C18" s="4"/>
      <c r="D18" s="4"/>
      <c r="E18" s="123"/>
    </row>
    <row r="19" spans="1:5" s="10" customFormat="1" x14ac:dyDescent="0.2">
      <c r="A19" s="456">
        <v>1</v>
      </c>
      <c r="B19" s="116" t="s">
        <v>762</v>
      </c>
      <c r="C19" s="4"/>
      <c r="D19" s="4">
        <v>5000</v>
      </c>
      <c r="E19" s="123"/>
    </row>
    <row r="20" spans="1:5" s="10" customFormat="1" x14ac:dyDescent="0.2">
      <c r="A20" s="456">
        <v>2</v>
      </c>
      <c r="B20" s="116" t="s">
        <v>625</v>
      </c>
      <c r="C20" s="4"/>
      <c r="D20" s="4">
        <v>11827</v>
      </c>
      <c r="E20" s="123"/>
    </row>
    <row r="21" spans="1:5" s="10" customFormat="1" x14ac:dyDescent="0.2">
      <c r="A21" s="456"/>
      <c r="B21" s="116"/>
      <c r="C21" s="4"/>
      <c r="D21" s="4"/>
      <c r="E21" s="123"/>
    </row>
    <row r="22" spans="1:5" s="10" customFormat="1" x14ac:dyDescent="0.2">
      <c r="A22" s="456"/>
      <c r="B22" s="116"/>
      <c r="C22" s="4"/>
      <c r="D22" s="4"/>
      <c r="E22" s="123"/>
    </row>
    <row r="23" spans="1:5" s="10" customFormat="1" x14ac:dyDescent="0.2">
      <c r="A23" s="449"/>
      <c r="B23" s="116"/>
      <c r="C23" s="449"/>
      <c r="D23" s="432"/>
      <c r="E23" s="123"/>
    </row>
    <row r="24" spans="1:5" x14ac:dyDescent="0.3">
      <c r="A24" s="453"/>
      <c r="B24" s="454"/>
      <c r="C24" s="453"/>
      <c r="D24" s="453"/>
      <c r="E24" s="125"/>
    </row>
    <row r="25" spans="1:5" x14ac:dyDescent="0.3">
      <c r="A25" s="453"/>
      <c r="B25" s="454"/>
      <c r="C25" s="453"/>
      <c r="D25" s="453"/>
    </row>
    <row r="26" spans="1:5" x14ac:dyDescent="0.3">
      <c r="A26" s="453"/>
      <c r="B26" s="452"/>
      <c r="C26" s="453"/>
      <c r="D26" s="453"/>
      <c r="E26" s="5"/>
    </row>
    <row r="27" spans="1:5" x14ac:dyDescent="0.3">
      <c r="A27" s="453"/>
      <c r="B27" s="452"/>
      <c r="C27" s="453"/>
      <c r="D27" s="453"/>
    </row>
    <row r="28" spans="1:5" x14ac:dyDescent="0.3">
      <c r="A28" s="8"/>
      <c r="B28" s="451"/>
      <c r="C28" s="8"/>
      <c r="D28" s="8"/>
    </row>
    <row r="29" spans="1:5" x14ac:dyDescent="0.3">
      <c r="A29" s="8"/>
      <c r="B29" s="451"/>
      <c r="C29" s="8"/>
      <c r="D29" s="8"/>
    </row>
    <row r="30" spans="1:5" x14ac:dyDescent="0.3">
      <c r="A30" s="8"/>
      <c r="B30" s="450"/>
      <c r="C30" s="8"/>
      <c r="D30" s="8"/>
    </row>
    <row r="31" spans="1:5" s="23" customFormat="1" x14ac:dyDescent="0.3">
      <c r="A31" s="128"/>
      <c r="B31" s="128" t="s">
        <v>341</v>
      </c>
      <c r="C31" s="455">
        <f>SUM(C19:C30)</f>
        <v>0</v>
      </c>
      <c r="D31" s="455">
        <f>SUM(D10:D30)</f>
        <v>16827</v>
      </c>
    </row>
    <row r="32" spans="1:5" x14ac:dyDescent="0.3">
      <c r="E32" s="5"/>
    </row>
    <row r="33" spans="1:9" x14ac:dyDescent="0.3">
      <c r="A33" s="311" t="s">
        <v>444</v>
      </c>
      <c r="E33"/>
      <c r="F33"/>
      <c r="G33"/>
      <c r="H33"/>
      <c r="I33"/>
    </row>
    <row r="34" spans="1:9" x14ac:dyDescent="0.3">
      <c r="A34" s="2" t="s">
        <v>445</v>
      </c>
      <c r="E34"/>
      <c r="F34"/>
      <c r="G34"/>
      <c r="H34"/>
      <c r="I34"/>
    </row>
    <row r="35" spans="1:9" x14ac:dyDescent="0.3">
      <c r="A35" s="447" t="s">
        <v>284</v>
      </c>
      <c r="B35" s="447"/>
      <c r="C35" s="448"/>
      <c r="D35" s="448"/>
      <c r="E35"/>
      <c r="F35"/>
      <c r="G35"/>
      <c r="H35"/>
      <c r="I35"/>
    </row>
    <row r="36" spans="1:9" x14ac:dyDescent="0.3">
      <c r="A36" s="263"/>
      <c r="E36"/>
      <c r="F36"/>
      <c r="G36"/>
      <c r="H36"/>
      <c r="I36"/>
    </row>
    <row r="37" spans="1:9" customFormat="1" x14ac:dyDescent="0.3">
      <c r="A37" s="263" t="s">
        <v>355</v>
      </c>
      <c r="B37" s="2"/>
      <c r="C37" s="2"/>
      <c r="D37" s="2"/>
    </row>
    <row r="38" spans="1:9" s="23" customFormat="1" ht="12.75" x14ac:dyDescent="0.2"/>
    <row r="39" spans="1:9" x14ac:dyDescent="0.3">
      <c r="A39" s="96" t="s">
        <v>107</v>
      </c>
    </row>
    <row r="41" spans="1:9" x14ac:dyDescent="0.3">
      <c r="D41" s="12"/>
    </row>
    <row r="42" spans="1:9" x14ac:dyDescent="0.3">
      <c r="A42" s="96"/>
      <c r="B42" s="96" t="s">
        <v>274</v>
      </c>
      <c r="D42" s="12"/>
    </row>
    <row r="43" spans="1:9" x14ac:dyDescent="0.3">
      <c r="B43" s="2" t="s">
        <v>273</v>
      </c>
      <c r="D43" s="12"/>
    </row>
    <row r="44" spans="1:9" x14ac:dyDescent="0.3">
      <c r="A44" s="91"/>
      <c r="B44" s="91" t="s">
        <v>140</v>
      </c>
      <c r="C44"/>
      <c r="D44"/>
    </row>
    <row r="45" spans="1:9" x14ac:dyDescent="0.3">
      <c r="A45" s="23"/>
      <c r="B45" s="23"/>
      <c r="C45" s="23"/>
      <c r="D45" s="23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.42578125" style="233" customWidth="1"/>
    <col min="2" max="2" width="20.85546875" style="233" customWidth="1"/>
    <col min="3" max="3" width="26" style="233" customWidth="1"/>
    <col min="4" max="4" width="17" style="233" customWidth="1"/>
    <col min="5" max="5" width="18.140625" style="233" customWidth="1"/>
    <col min="6" max="6" width="14.7109375" style="233" customWidth="1"/>
    <col min="7" max="7" width="15.5703125" style="233" customWidth="1"/>
    <col min="8" max="8" width="14.7109375" style="233" customWidth="1"/>
    <col min="9" max="9" width="29.7109375" style="233" customWidth="1"/>
    <col min="10" max="10" width="0" style="233" hidden="1" customWidth="1"/>
    <col min="11" max="16384" width="9.140625" style="233"/>
  </cols>
  <sheetData>
    <row r="1" spans="1:10" ht="15" x14ac:dyDescent="0.3">
      <c r="A1" s="103" t="s">
        <v>418</v>
      </c>
      <c r="B1" s="103"/>
      <c r="C1" s="106"/>
      <c r="D1" s="106"/>
      <c r="E1" s="106"/>
      <c r="F1" s="106"/>
      <c r="G1" s="275"/>
      <c r="H1" s="275"/>
      <c r="I1" s="561" t="s">
        <v>110</v>
      </c>
      <c r="J1" s="561"/>
    </row>
    <row r="2" spans="1:10" ht="15" x14ac:dyDescent="0.3">
      <c r="A2" s="105" t="s">
        <v>141</v>
      </c>
      <c r="B2" s="103"/>
      <c r="C2" s="106"/>
      <c r="D2" s="106"/>
      <c r="E2" s="106"/>
      <c r="F2" s="106"/>
      <c r="G2" s="275"/>
      <c r="H2" s="275"/>
      <c r="I2" s="559" t="s">
        <v>719</v>
      </c>
      <c r="J2" s="560"/>
    </row>
    <row r="3" spans="1:10" ht="15" x14ac:dyDescent="0.3">
      <c r="A3" s="105"/>
      <c r="B3" s="105"/>
      <c r="C3" s="103"/>
      <c r="D3" s="103"/>
      <c r="E3" s="103"/>
      <c r="F3" s="103"/>
      <c r="G3" s="217"/>
      <c r="H3" s="217"/>
      <c r="I3" s="275"/>
    </row>
    <row r="4" spans="1:10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6"/>
      <c r="F4" s="106"/>
      <c r="G4" s="105"/>
      <c r="H4" s="105"/>
      <c r="I4" s="105"/>
    </row>
    <row r="5" spans="1:10" ht="15" x14ac:dyDescent="0.3">
      <c r="A5" s="270" t="s">
        <v>519</v>
      </c>
      <c r="B5" s="109"/>
      <c r="C5" s="109"/>
      <c r="D5" s="109"/>
      <c r="E5" s="109"/>
      <c r="F5" s="109"/>
      <c r="G5" s="105"/>
      <c r="H5" s="110"/>
      <c r="I5" s="110"/>
    </row>
    <row r="6" spans="1:10" ht="15" x14ac:dyDescent="0.3">
      <c r="A6" s="106"/>
      <c r="B6" s="106"/>
      <c r="C6" s="106"/>
      <c r="D6" s="106"/>
      <c r="E6" s="106"/>
      <c r="F6" s="106"/>
      <c r="G6" s="105"/>
      <c r="H6" s="105"/>
      <c r="I6" s="105"/>
    </row>
    <row r="7" spans="1:10" ht="15" x14ac:dyDescent="0.2">
      <c r="A7" s="216"/>
      <c r="B7" s="216"/>
      <c r="C7" s="216"/>
      <c r="D7" s="269"/>
      <c r="E7" s="216"/>
      <c r="F7" s="216"/>
      <c r="G7" s="107"/>
      <c r="H7" s="107"/>
      <c r="I7" s="107"/>
    </row>
    <row r="8" spans="1:10" ht="45" x14ac:dyDescent="0.2">
      <c r="A8" s="119" t="s">
        <v>64</v>
      </c>
      <c r="B8" s="119" t="s">
        <v>344</v>
      </c>
      <c r="C8" s="119" t="s">
        <v>345</v>
      </c>
      <c r="D8" s="119" t="s">
        <v>230</v>
      </c>
      <c r="E8" s="119" t="s">
        <v>349</v>
      </c>
      <c r="F8" s="119" t="s">
        <v>353</v>
      </c>
      <c r="G8" s="108" t="s">
        <v>10</v>
      </c>
      <c r="H8" s="108" t="s">
        <v>9</v>
      </c>
      <c r="I8" s="108" t="s">
        <v>400</v>
      </c>
      <c r="J8" s="278" t="s">
        <v>352</v>
      </c>
    </row>
    <row r="9" spans="1:10" ht="15" x14ac:dyDescent="0.2">
      <c r="A9" s="127">
        <v>1</v>
      </c>
      <c r="B9" s="456" t="s">
        <v>540</v>
      </c>
      <c r="C9" s="456" t="s">
        <v>541</v>
      </c>
      <c r="D9" s="428" t="s">
        <v>542</v>
      </c>
      <c r="E9" s="429" t="s">
        <v>553</v>
      </c>
      <c r="F9" s="127" t="s">
        <v>352</v>
      </c>
      <c r="G9" s="4">
        <v>8750</v>
      </c>
      <c r="H9" s="4">
        <v>8750</v>
      </c>
      <c r="I9" s="4">
        <v>1750</v>
      </c>
      <c r="J9" s="278" t="s">
        <v>0</v>
      </c>
    </row>
    <row r="10" spans="1:10" ht="15" x14ac:dyDescent="0.2">
      <c r="A10" s="127">
        <v>2</v>
      </c>
      <c r="B10" s="471" t="s">
        <v>543</v>
      </c>
      <c r="C10" s="471" t="s">
        <v>544</v>
      </c>
      <c r="D10" s="428" t="s">
        <v>546</v>
      </c>
      <c r="E10" s="116" t="s">
        <v>554</v>
      </c>
      <c r="F10" s="127" t="s">
        <v>352</v>
      </c>
      <c r="G10" s="4">
        <v>800</v>
      </c>
      <c r="H10" s="4">
        <v>800</v>
      </c>
      <c r="I10" s="4">
        <v>160</v>
      </c>
    </row>
    <row r="11" spans="1:10" ht="15" x14ac:dyDescent="0.2">
      <c r="A11" s="127">
        <v>3</v>
      </c>
      <c r="B11" s="471" t="s">
        <v>545</v>
      </c>
      <c r="C11" s="471" t="s">
        <v>524</v>
      </c>
      <c r="D11" s="428" t="s">
        <v>525</v>
      </c>
      <c r="E11" s="116" t="s">
        <v>555</v>
      </c>
      <c r="F11" s="127" t="s">
        <v>352</v>
      </c>
      <c r="G11" s="4">
        <v>1050</v>
      </c>
      <c r="H11" s="4">
        <v>1050</v>
      </c>
      <c r="I11" s="4">
        <v>210</v>
      </c>
    </row>
    <row r="12" spans="1:10" ht="15" x14ac:dyDescent="0.2">
      <c r="A12" s="127">
        <v>4</v>
      </c>
      <c r="B12" s="471" t="s">
        <v>547</v>
      </c>
      <c r="C12" s="471" t="s">
        <v>548</v>
      </c>
      <c r="D12" s="428" t="s">
        <v>549</v>
      </c>
      <c r="E12" s="116" t="s">
        <v>556</v>
      </c>
      <c r="F12" s="127" t="s">
        <v>352</v>
      </c>
      <c r="G12" s="4">
        <v>800</v>
      </c>
      <c r="H12" s="4">
        <v>800</v>
      </c>
      <c r="I12" s="4">
        <v>160</v>
      </c>
    </row>
    <row r="13" spans="1:10" ht="15" x14ac:dyDescent="0.2">
      <c r="A13" s="127">
        <v>5</v>
      </c>
      <c r="B13" s="471" t="s">
        <v>550</v>
      </c>
      <c r="C13" s="471" t="s">
        <v>551</v>
      </c>
      <c r="D13" s="428" t="s">
        <v>552</v>
      </c>
      <c r="E13" s="116" t="s">
        <v>556</v>
      </c>
      <c r="F13" s="127" t="s">
        <v>352</v>
      </c>
      <c r="G13" s="4">
        <v>800</v>
      </c>
      <c r="H13" s="4">
        <v>800</v>
      </c>
      <c r="I13" s="4">
        <v>160</v>
      </c>
    </row>
    <row r="14" spans="1:10" ht="15" x14ac:dyDescent="0.2">
      <c r="A14" s="127">
        <v>6</v>
      </c>
      <c r="B14" s="463" t="s">
        <v>748</v>
      </c>
      <c r="C14" s="463" t="s">
        <v>749</v>
      </c>
      <c r="D14" s="443" t="s">
        <v>750</v>
      </c>
      <c r="E14" s="116" t="s">
        <v>556</v>
      </c>
      <c r="F14" s="127" t="s">
        <v>352</v>
      </c>
      <c r="G14" s="4">
        <v>1250</v>
      </c>
      <c r="H14" s="4">
        <v>1250</v>
      </c>
      <c r="I14" s="4">
        <v>250</v>
      </c>
    </row>
    <row r="15" spans="1:10" ht="15" x14ac:dyDescent="0.2">
      <c r="A15" s="127">
        <v>7</v>
      </c>
      <c r="B15" s="471"/>
      <c r="C15" s="471"/>
      <c r="D15" s="428"/>
      <c r="E15" s="116"/>
      <c r="F15" s="127"/>
      <c r="G15" s="4"/>
      <c r="H15" s="4"/>
      <c r="I15" s="4"/>
    </row>
    <row r="16" spans="1:10" ht="15" x14ac:dyDescent="0.2">
      <c r="A16" s="127">
        <v>8</v>
      </c>
      <c r="B16" s="471"/>
      <c r="C16" s="471"/>
      <c r="D16" s="428"/>
      <c r="E16" s="116"/>
      <c r="F16" s="127"/>
      <c r="G16" s="4"/>
      <c r="H16" s="4"/>
      <c r="I16" s="4"/>
    </row>
    <row r="17" spans="1:9" ht="15" x14ac:dyDescent="0.2">
      <c r="A17" s="127">
        <v>9</v>
      </c>
      <c r="B17" s="471"/>
      <c r="C17" s="471"/>
      <c r="D17" s="428"/>
      <c r="E17" s="116"/>
      <c r="F17" s="127"/>
      <c r="G17" s="4"/>
      <c r="H17" s="4"/>
      <c r="I17" s="4"/>
    </row>
    <row r="18" spans="1:9" ht="15" x14ac:dyDescent="0.2">
      <c r="A18" s="127">
        <v>10</v>
      </c>
      <c r="B18" s="116"/>
      <c r="C18" s="116"/>
      <c r="D18" s="116"/>
      <c r="E18" s="116"/>
      <c r="F18" s="127"/>
      <c r="G18" s="4"/>
      <c r="H18" s="4"/>
      <c r="I18" s="4"/>
    </row>
    <row r="19" spans="1:9" ht="15" x14ac:dyDescent="0.2">
      <c r="A19" s="127">
        <v>11</v>
      </c>
      <c r="B19" s="116"/>
      <c r="C19" s="116"/>
      <c r="D19" s="116"/>
      <c r="E19" s="116"/>
      <c r="F19" s="127"/>
      <c r="G19" s="4"/>
      <c r="H19" s="4"/>
      <c r="I19" s="4"/>
    </row>
    <row r="20" spans="1:9" ht="15" x14ac:dyDescent="0.2">
      <c r="A20" s="127">
        <v>12</v>
      </c>
      <c r="B20" s="116"/>
      <c r="C20" s="116"/>
      <c r="D20" s="116"/>
      <c r="E20" s="116"/>
      <c r="F20" s="127"/>
      <c r="G20" s="4"/>
      <c r="H20" s="4"/>
      <c r="I20" s="4"/>
    </row>
    <row r="21" spans="1:9" ht="15" x14ac:dyDescent="0.2">
      <c r="A21" s="127">
        <v>13</v>
      </c>
      <c r="B21" s="116"/>
      <c r="C21" s="116"/>
      <c r="D21" s="116"/>
      <c r="E21" s="116"/>
      <c r="F21" s="127"/>
      <c r="G21" s="4"/>
      <c r="H21" s="4"/>
      <c r="I21" s="4"/>
    </row>
    <row r="22" spans="1:9" ht="15" x14ac:dyDescent="0.2">
      <c r="A22" s="127">
        <v>14</v>
      </c>
      <c r="B22" s="116"/>
      <c r="C22" s="116"/>
      <c r="D22" s="116"/>
      <c r="E22" s="116"/>
      <c r="F22" s="127"/>
      <c r="G22" s="4"/>
      <c r="H22" s="4"/>
      <c r="I22" s="4"/>
    </row>
    <row r="23" spans="1:9" ht="15" x14ac:dyDescent="0.2">
      <c r="A23" s="127">
        <v>15</v>
      </c>
      <c r="B23" s="116"/>
      <c r="C23" s="116"/>
      <c r="D23" s="116"/>
      <c r="E23" s="116"/>
      <c r="F23" s="127"/>
      <c r="G23" s="4"/>
      <c r="H23" s="4"/>
      <c r="I23" s="4"/>
    </row>
    <row r="24" spans="1:9" ht="15" x14ac:dyDescent="0.2">
      <c r="A24" s="127">
        <v>16</v>
      </c>
      <c r="B24" s="116"/>
      <c r="C24" s="116"/>
      <c r="D24" s="116"/>
      <c r="E24" s="116"/>
      <c r="F24" s="127"/>
      <c r="G24" s="4"/>
      <c r="H24" s="4"/>
      <c r="I24" s="4"/>
    </row>
    <row r="25" spans="1:9" ht="15" x14ac:dyDescent="0.2">
      <c r="A25" s="127">
        <v>17</v>
      </c>
      <c r="B25" s="116"/>
      <c r="C25" s="116"/>
      <c r="D25" s="116"/>
      <c r="E25" s="116"/>
      <c r="F25" s="127"/>
      <c r="G25" s="4"/>
      <c r="H25" s="4"/>
      <c r="I25" s="4"/>
    </row>
    <row r="26" spans="1:9" ht="15" x14ac:dyDescent="0.2">
      <c r="A26" s="127">
        <v>18</v>
      </c>
      <c r="B26" s="116"/>
      <c r="C26" s="116"/>
      <c r="D26" s="116"/>
      <c r="E26" s="116"/>
      <c r="F26" s="127"/>
      <c r="G26" s="4"/>
      <c r="H26" s="4"/>
      <c r="I26" s="4"/>
    </row>
    <row r="27" spans="1:9" ht="15" x14ac:dyDescent="0.2">
      <c r="A27" s="127">
        <v>19</v>
      </c>
      <c r="B27" s="116"/>
      <c r="C27" s="116"/>
      <c r="D27" s="116"/>
      <c r="E27" s="116"/>
      <c r="F27" s="127"/>
      <c r="G27" s="4"/>
      <c r="H27" s="4"/>
      <c r="I27" s="4"/>
    </row>
    <row r="28" spans="1:9" ht="15" x14ac:dyDescent="0.2">
      <c r="A28" s="127">
        <v>20</v>
      </c>
      <c r="B28" s="116"/>
      <c r="C28" s="116"/>
      <c r="D28" s="116"/>
      <c r="E28" s="116"/>
      <c r="F28" s="127"/>
      <c r="G28" s="4"/>
      <c r="H28" s="4"/>
      <c r="I28" s="4"/>
    </row>
    <row r="29" spans="1:9" ht="15" x14ac:dyDescent="0.2">
      <c r="A29" s="127">
        <v>21</v>
      </c>
      <c r="B29" s="116"/>
      <c r="C29" s="116"/>
      <c r="D29" s="116"/>
      <c r="E29" s="116"/>
      <c r="F29" s="127"/>
      <c r="G29" s="4"/>
      <c r="H29" s="4"/>
      <c r="I29" s="4"/>
    </row>
    <row r="30" spans="1:9" ht="15" x14ac:dyDescent="0.2">
      <c r="A30" s="127">
        <v>22</v>
      </c>
      <c r="B30" s="116"/>
      <c r="C30" s="116"/>
      <c r="D30" s="116"/>
      <c r="E30" s="116"/>
      <c r="F30" s="127"/>
      <c r="G30" s="4"/>
      <c r="H30" s="4"/>
      <c r="I30" s="4"/>
    </row>
    <row r="31" spans="1:9" ht="15" x14ac:dyDescent="0.2">
      <c r="A31" s="127">
        <v>23</v>
      </c>
      <c r="B31" s="116"/>
      <c r="C31" s="116"/>
      <c r="D31" s="116"/>
      <c r="E31" s="116"/>
      <c r="F31" s="127"/>
      <c r="G31" s="4"/>
      <c r="H31" s="4"/>
      <c r="I31" s="4"/>
    </row>
    <row r="32" spans="1:9" ht="15" x14ac:dyDescent="0.2">
      <c r="A32" s="127">
        <v>24</v>
      </c>
      <c r="B32" s="116"/>
      <c r="C32" s="116"/>
      <c r="D32" s="116"/>
      <c r="E32" s="116"/>
      <c r="F32" s="127"/>
      <c r="G32" s="4"/>
      <c r="H32" s="4"/>
      <c r="I32" s="4"/>
    </row>
    <row r="33" spans="1:9" ht="15" x14ac:dyDescent="0.2">
      <c r="A33" s="116" t="s">
        <v>281</v>
      </c>
      <c r="B33" s="116"/>
      <c r="C33" s="116"/>
      <c r="D33" s="116"/>
      <c r="E33" s="116"/>
      <c r="F33" s="127"/>
      <c r="G33" s="4"/>
      <c r="H33" s="4"/>
      <c r="I33" s="4"/>
    </row>
    <row r="34" spans="1:9" ht="15" x14ac:dyDescent="0.3">
      <c r="A34" s="116"/>
      <c r="B34" s="128"/>
      <c r="C34" s="128"/>
      <c r="D34" s="128"/>
      <c r="E34" s="128"/>
      <c r="F34" s="116" t="s">
        <v>459</v>
      </c>
      <c r="G34" s="115">
        <f>SUM(G9:G33)</f>
        <v>13450</v>
      </c>
      <c r="H34" s="115">
        <f>SUM(H9:H33)</f>
        <v>13450</v>
      </c>
      <c r="I34" s="455">
        <f>SUM(I9:I33)</f>
        <v>2690</v>
      </c>
    </row>
    <row r="35" spans="1:9" ht="15" x14ac:dyDescent="0.3">
      <c r="A35" s="276"/>
      <c r="B35" s="276"/>
      <c r="C35" s="276"/>
      <c r="D35" s="276"/>
      <c r="E35" s="276"/>
      <c r="F35" s="276"/>
      <c r="G35" s="276"/>
      <c r="H35" s="232"/>
      <c r="I35" s="232"/>
    </row>
    <row r="36" spans="1:9" ht="15" x14ac:dyDescent="0.3">
      <c r="A36" s="277" t="s">
        <v>447</v>
      </c>
      <c r="B36" s="277"/>
      <c r="C36" s="276"/>
      <c r="D36" s="276"/>
      <c r="E36" s="276"/>
      <c r="F36" s="276"/>
      <c r="G36" s="276"/>
      <c r="H36" s="232"/>
      <c r="I36" s="232"/>
    </row>
    <row r="37" spans="1:9" ht="15" x14ac:dyDescent="0.3">
      <c r="A37" s="277"/>
      <c r="B37" s="277"/>
      <c r="C37" s="276"/>
      <c r="D37" s="276"/>
      <c r="E37" s="276"/>
      <c r="F37" s="276"/>
      <c r="G37" s="276"/>
      <c r="H37" s="232"/>
      <c r="I37" s="232"/>
    </row>
    <row r="38" spans="1:9" ht="15" x14ac:dyDescent="0.3">
      <c r="A38" s="277"/>
      <c r="B38" s="277" t="s">
        <v>622</v>
      </c>
      <c r="C38" s="232"/>
      <c r="D38" s="232"/>
      <c r="E38" s="232"/>
      <c r="F38" s="232"/>
      <c r="G38" s="232"/>
      <c r="H38" s="232"/>
      <c r="I38" s="232"/>
    </row>
    <row r="39" spans="1:9" ht="15" x14ac:dyDescent="0.3">
      <c r="A39" s="277"/>
      <c r="B39" s="277"/>
      <c r="C39" s="232"/>
      <c r="D39" s="232"/>
      <c r="E39" s="232"/>
      <c r="F39" s="232"/>
      <c r="G39" s="232"/>
      <c r="H39" s="232"/>
      <c r="I39" s="232"/>
    </row>
    <row r="40" spans="1:9" x14ac:dyDescent="0.2">
      <c r="A40" s="273"/>
      <c r="B40" s="273"/>
      <c r="C40" s="273"/>
      <c r="D40" s="273"/>
      <c r="E40" s="273"/>
      <c r="F40" s="273"/>
      <c r="G40" s="273"/>
      <c r="H40" s="273"/>
      <c r="I40" s="273"/>
    </row>
    <row r="41" spans="1:9" ht="15" x14ac:dyDescent="0.3">
      <c r="A41" s="238" t="s">
        <v>107</v>
      </c>
      <c r="B41" s="238"/>
      <c r="C41" s="232"/>
      <c r="D41" s="232"/>
      <c r="E41" s="232"/>
      <c r="F41" s="232"/>
      <c r="G41" s="232"/>
      <c r="H41" s="232"/>
      <c r="I41" s="232"/>
    </row>
    <row r="42" spans="1:9" ht="15" x14ac:dyDescent="0.3">
      <c r="A42" s="232"/>
      <c r="B42" s="232"/>
      <c r="C42" s="232"/>
      <c r="D42" s="232"/>
      <c r="E42" s="232"/>
      <c r="F42" s="232"/>
      <c r="G42" s="232"/>
      <c r="H42" s="232"/>
      <c r="I42" s="232"/>
    </row>
    <row r="43" spans="1:9" ht="15" x14ac:dyDescent="0.3">
      <c r="A43" s="232"/>
      <c r="B43" s="232"/>
      <c r="C43" s="232"/>
      <c r="D43" s="232"/>
      <c r="E43" s="236"/>
      <c r="F43" s="236"/>
      <c r="G43" s="236"/>
      <c r="H43" s="232"/>
      <c r="I43" s="232"/>
    </row>
    <row r="44" spans="1:9" ht="15" x14ac:dyDescent="0.3">
      <c r="A44" s="238"/>
      <c r="B44" s="238"/>
      <c r="C44" s="238" t="s">
        <v>399</v>
      </c>
      <c r="D44" s="238"/>
      <c r="E44" s="238"/>
      <c r="F44" s="238"/>
      <c r="G44" s="238"/>
      <c r="H44" s="232"/>
      <c r="I44" s="232"/>
    </row>
    <row r="45" spans="1:9" ht="15" x14ac:dyDescent="0.3">
      <c r="A45" s="232"/>
      <c r="B45" s="232"/>
      <c r="C45" s="232" t="s">
        <v>398</v>
      </c>
      <c r="D45" s="232"/>
      <c r="E45" s="232"/>
      <c r="F45" s="232"/>
      <c r="G45" s="232"/>
      <c r="H45" s="232"/>
      <c r="I45" s="232"/>
    </row>
    <row r="46" spans="1:9" x14ac:dyDescent="0.2">
      <c r="A46" s="240"/>
      <c r="B46" s="240"/>
      <c r="C46" s="240" t="s">
        <v>140</v>
      </c>
      <c r="D46" s="240"/>
      <c r="E46" s="240"/>
      <c r="F46" s="240"/>
      <c r="G46" s="240"/>
    </row>
  </sheetData>
  <mergeCells count="2">
    <mergeCell ref="I1:J1"/>
    <mergeCell ref="I2:J2"/>
  </mergeCells>
  <printOptions gridLines="1"/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view="pageBreakPreview" zoomScale="70" zoomScaleSheetLayoutView="70" workbookViewId="0">
      <selection activeCell="E66" sqref="E66"/>
    </sheetView>
  </sheetViews>
  <sheetFormatPr defaultRowHeight="12.75" x14ac:dyDescent="0.2"/>
  <cols>
    <col min="1" max="1" width="17.42578125" customWidth="1"/>
    <col min="2" max="2" width="17.8554687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8" customWidth="1"/>
    <col min="8" max="8" width="11.42578125" customWidth="1"/>
    <col min="9" max="9" width="6.42578125" hidden="1" customWidth="1"/>
  </cols>
  <sheetData>
    <row r="1" spans="1:9" ht="15" x14ac:dyDescent="0.3">
      <c r="A1" s="103" t="s">
        <v>370</v>
      </c>
      <c r="B1" s="103" t="s">
        <v>370</v>
      </c>
      <c r="C1" s="106"/>
      <c r="D1" s="106"/>
      <c r="E1" s="106"/>
      <c r="F1" s="106" t="s">
        <v>626</v>
      </c>
      <c r="H1" s="561"/>
      <c r="I1" s="561"/>
    </row>
    <row r="2" spans="1:9" ht="15" x14ac:dyDescent="0.3">
      <c r="A2" s="105" t="s">
        <v>141</v>
      </c>
      <c r="B2" s="105" t="s">
        <v>141</v>
      </c>
      <c r="C2" s="106"/>
      <c r="D2" s="106"/>
      <c r="E2" s="106"/>
      <c r="F2" s="559" t="s">
        <v>719</v>
      </c>
      <c r="G2" s="560"/>
      <c r="H2" s="559"/>
      <c r="I2" s="559"/>
    </row>
    <row r="3" spans="1:9" ht="15" x14ac:dyDescent="0.3">
      <c r="A3" s="105"/>
      <c r="B3" s="105"/>
      <c r="C3" s="105"/>
      <c r="D3" s="105"/>
      <c r="E3" s="105"/>
      <c r="F3" s="105"/>
      <c r="G3" s="105"/>
      <c r="H3" s="427"/>
      <c r="I3" s="427"/>
    </row>
    <row r="4" spans="1:9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6"/>
      <c r="F4" s="106"/>
      <c r="G4" s="106"/>
      <c r="H4" s="105"/>
      <c r="I4" s="105"/>
    </row>
    <row r="5" spans="1:9" ht="15" x14ac:dyDescent="0.3">
      <c r="A5" s="270" t="s">
        <v>519</v>
      </c>
      <c r="B5" s="109"/>
      <c r="C5" s="109"/>
      <c r="D5" s="109"/>
      <c r="E5" s="109"/>
      <c r="F5" s="109"/>
      <c r="G5" s="105"/>
      <c r="H5" s="110"/>
      <c r="I5" s="110"/>
    </row>
    <row r="6" spans="1:9" ht="15" x14ac:dyDescent="0.3">
      <c r="A6" s="106"/>
      <c r="B6" s="106"/>
      <c r="C6" s="106"/>
      <c r="D6" s="106"/>
      <c r="E6" s="106"/>
      <c r="F6" s="106"/>
      <c r="G6" s="106"/>
      <c r="H6" s="105"/>
      <c r="I6" s="105"/>
    </row>
    <row r="7" spans="1:9" ht="15" x14ac:dyDescent="0.2">
      <c r="A7" s="216"/>
      <c r="B7" s="426"/>
      <c r="C7" s="426"/>
      <c r="D7" s="426"/>
      <c r="E7" s="426"/>
      <c r="F7" s="426"/>
      <c r="G7" s="426"/>
      <c r="H7" s="107"/>
      <c r="I7" s="107"/>
    </row>
    <row r="8" spans="1:9" ht="30" x14ac:dyDescent="0.2">
      <c r="A8" s="119" t="s">
        <v>344</v>
      </c>
      <c r="B8" s="119" t="s">
        <v>345</v>
      </c>
      <c r="C8" s="119" t="s">
        <v>230</v>
      </c>
      <c r="D8" s="119" t="s">
        <v>348</v>
      </c>
      <c r="E8" s="119" t="s">
        <v>347</v>
      </c>
      <c r="F8" s="119" t="s">
        <v>394</v>
      </c>
      <c r="G8" s="108" t="s">
        <v>10</v>
      </c>
      <c r="H8" s="108" t="s">
        <v>9</v>
      </c>
    </row>
    <row r="9" spans="1:9" ht="15.75" customHeight="1" x14ac:dyDescent="0.2">
      <c r="A9" s="429"/>
      <c r="B9" s="429"/>
      <c r="C9" s="459"/>
      <c r="D9" s="429"/>
      <c r="E9" s="429"/>
      <c r="F9" s="429"/>
      <c r="G9" s="4"/>
      <c r="H9" s="4"/>
    </row>
    <row r="10" spans="1:9" ht="12" customHeight="1" x14ac:dyDescent="0.2">
      <c r="A10" s="429"/>
      <c r="B10" s="429"/>
      <c r="C10" s="459"/>
      <c r="D10" s="429"/>
      <c r="E10" s="429"/>
      <c r="F10" s="429"/>
      <c r="G10" s="4"/>
      <c r="H10" s="4"/>
    </row>
    <row r="11" spans="1:9" ht="15" customHeight="1" x14ac:dyDescent="0.2">
      <c r="A11" s="116"/>
      <c r="B11" s="116"/>
      <c r="C11" s="459"/>
      <c r="D11" s="429"/>
      <c r="E11" s="429"/>
      <c r="F11" s="429"/>
      <c r="G11" s="4"/>
      <c r="H11" s="4"/>
    </row>
    <row r="12" spans="1:9" ht="12.75" customHeight="1" x14ac:dyDescent="0.2">
      <c r="A12" s="116"/>
      <c r="B12" s="116"/>
      <c r="C12" s="459"/>
      <c r="D12" s="429"/>
      <c r="E12" s="429"/>
      <c r="F12" s="429"/>
      <c r="G12" s="4"/>
      <c r="H12" s="4"/>
    </row>
    <row r="13" spans="1:9" ht="20.25" customHeight="1" x14ac:dyDescent="0.2">
      <c r="A13" s="429"/>
      <c r="B13" s="429"/>
      <c r="C13" s="459"/>
      <c r="D13" s="429"/>
      <c r="E13" s="116"/>
      <c r="F13" s="116"/>
      <c r="G13" s="4"/>
      <c r="H13" s="4"/>
    </row>
    <row r="14" spans="1:9" ht="18" customHeight="1" x14ac:dyDescent="0.2">
      <c r="A14" s="429"/>
      <c r="B14" s="429"/>
      <c r="C14" s="459"/>
      <c r="D14" s="429"/>
      <c r="E14" s="116"/>
      <c r="F14" s="116"/>
      <c r="G14" s="4"/>
      <c r="H14" s="4"/>
    </row>
    <row r="15" spans="1:9" ht="18" customHeight="1" x14ac:dyDescent="0.3">
      <c r="A15" s="116"/>
      <c r="B15" s="116"/>
      <c r="C15" s="461"/>
      <c r="D15" s="429"/>
      <c r="E15" s="116"/>
      <c r="F15" s="116"/>
      <c r="G15" s="4"/>
      <c r="H15" s="4"/>
    </row>
    <row r="16" spans="1:9" ht="20.25" customHeight="1" x14ac:dyDescent="0.2">
      <c r="A16" s="116"/>
      <c r="B16" s="116"/>
      <c r="C16" s="459"/>
      <c r="D16" s="429"/>
      <c r="E16" s="116"/>
      <c r="F16" s="116"/>
      <c r="G16" s="4"/>
      <c r="H16" s="4"/>
    </row>
    <row r="17" spans="1:12" ht="17.25" customHeight="1" x14ac:dyDescent="0.2">
      <c r="A17" s="458"/>
      <c r="B17" s="458"/>
      <c r="C17" s="459"/>
      <c r="D17" s="429"/>
      <c r="E17" s="116"/>
      <c r="F17" s="116"/>
      <c r="G17" s="4"/>
      <c r="H17" s="4"/>
    </row>
    <row r="18" spans="1:12" ht="19.5" customHeight="1" x14ac:dyDescent="0.2">
      <c r="A18" s="116"/>
      <c r="B18" s="116"/>
      <c r="C18" s="459"/>
      <c r="D18" s="429"/>
      <c r="E18" s="116"/>
      <c r="F18" s="116"/>
      <c r="G18" s="4"/>
      <c r="H18" s="4"/>
      <c r="L18" s="99"/>
    </row>
    <row r="19" spans="1:12" ht="15.75" customHeight="1" x14ac:dyDescent="0.3">
      <c r="A19" s="116"/>
      <c r="B19" s="116"/>
      <c r="C19" s="461"/>
      <c r="D19" s="429"/>
      <c r="E19" s="116"/>
      <c r="F19" s="116"/>
      <c r="G19" s="4"/>
      <c r="H19" s="4"/>
    </row>
    <row r="20" spans="1:12" ht="17.25" customHeight="1" x14ac:dyDescent="0.3">
      <c r="A20" s="116"/>
      <c r="B20" s="116"/>
      <c r="C20" s="461"/>
      <c r="D20" s="429"/>
      <c r="E20" s="116"/>
      <c r="F20" s="116"/>
      <c r="G20" s="4"/>
      <c r="H20" s="4"/>
    </row>
    <row r="21" spans="1:12" ht="15" x14ac:dyDescent="0.2">
      <c r="A21" s="116"/>
      <c r="B21" s="116"/>
      <c r="C21" s="459"/>
      <c r="D21" s="429"/>
      <c r="E21" s="116"/>
      <c r="F21" s="116"/>
      <c r="G21" s="4"/>
      <c r="H21" s="4"/>
    </row>
    <row r="22" spans="1:12" ht="15" x14ac:dyDescent="0.2">
      <c r="A22" s="116"/>
      <c r="B22" s="116"/>
      <c r="C22" s="460"/>
      <c r="D22" s="429"/>
      <c r="E22" s="116"/>
      <c r="F22" s="116"/>
      <c r="G22" s="4"/>
      <c r="H22" s="4"/>
    </row>
    <row r="23" spans="1:12" ht="15" x14ac:dyDescent="0.2">
      <c r="A23" s="116"/>
      <c r="B23" s="116"/>
      <c r="C23" s="459"/>
      <c r="D23" s="429"/>
      <c r="E23" s="116"/>
      <c r="F23" s="116"/>
      <c r="G23" s="4"/>
      <c r="H23" s="4"/>
    </row>
    <row r="24" spans="1:12" ht="15" x14ac:dyDescent="0.2">
      <c r="A24" s="116"/>
      <c r="B24" s="116"/>
      <c r="C24" s="459"/>
      <c r="D24" s="429"/>
      <c r="E24" s="116"/>
      <c r="F24" s="116"/>
      <c r="G24" s="4"/>
      <c r="H24" s="4"/>
    </row>
    <row r="25" spans="1:12" ht="15" x14ac:dyDescent="0.2">
      <c r="A25" s="116"/>
      <c r="B25" s="116"/>
      <c r="C25" s="459"/>
      <c r="D25" s="429"/>
      <c r="E25" s="116"/>
      <c r="F25" s="116"/>
      <c r="G25" s="4"/>
      <c r="H25" s="4"/>
    </row>
    <row r="26" spans="1:12" ht="15" x14ac:dyDescent="0.2">
      <c r="A26" s="116"/>
      <c r="B26" s="116"/>
      <c r="C26" s="459"/>
      <c r="D26" s="429"/>
      <c r="E26" s="116"/>
      <c r="F26" s="116"/>
      <c r="G26" s="4"/>
      <c r="H26" s="4"/>
    </row>
    <row r="27" spans="1:12" ht="15" x14ac:dyDescent="0.2">
      <c r="A27" s="116"/>
      <c r="B27" s="116"/>
      <c r="C27" s="459"/>
      <c r="D27" s="429"/>
      <c r="E27" s="116"/>
      <c r="F27" s="116"/>
      <c r="G27" s="4"/>
      <c r="H27" s="4"/>
    </row>
    <row r="28" spans="1:12" ht="15" x14ac:dyDescent="0.2">
      <c r="A28" s="116"/>
      <c r="B28" s="116"/>
      <c r="C28" s="459"/>
      <c r="D28" s="429"/>
      <c r="E28" s="116"/>
      <c r="F28" s="116"/>
      <c r="G28" s="4"/>
      <c r="H28" s="4"/>
    </row>
    <row r="29" spans="1:12" ht="15" x14ac:dyDescent="0.2">
      <c r="A29" s="429"/>
      <c r="B29" s="429"/>
      <c r="C29" s="459"/>
      <c r="D29" s="429"/>
      <c r="E29" s="116"/>
      <c r="F29" s="116"/>
      <c r="G29" s="4"/>
      <c r="H29" s="4"/>
    </row>
    <row r="30" spans="1:12" ht="20.25" customHeight="1" x14ac:dyDescent="0.2">
      <c r="A30" s="116"/>
      <c r="B30" s="116"/>
      <c r="C30" s="459"/>
      <c r="D30" s="429"/>
      <c r="E30" s="116"/>
      <c r="F30" s="116"/>
      <c r="G30" s="4"/>
      <c r="H30" s="4"/>
    </row>
    <row r="31" spans="1:12" ht="20.25" customHeight="1" x14ac:dyDescent="0.2">
      <c r="A31" s="116"/>
      <c r="B31" s="116"/>
      <c r="C31" s="459"/>
      <c r="D31" s="429"/>
      <c r="E31" s="116"/>
      <c r="F31" s="116"/>
      <c r="G31" s="4"/>
      <c r="H31" s="4"/>
    </row>
    <row r="32" spans="1:12" ht="15" x14ac:dyDescent="0.2">
      <c r="A32" s="116"/>
      <c r="B32" s="116"/>
      <c r="C32" s="459"/>
      <c r="D32" s="429"/>
      <c r="E32" s="116"/>
      <c r="F32" s="116"/>
      <c r="G32" s="4"/>
      <c r="H32" s="4"/>
    </row>
    <row r="33" spans="1:8" ht="15" x14ac:dyDescent="0.2">
      <c r="A33" s="429"/>
      <c r="B33" s="429"/>
      <c r="C33" s="459"/>
      <c r="D33" s="429"/>
      <c r="E33" s="116"/>
      <c r="F33" s="116"/>
      <c r="G33" s="4"/>
      <c r="H33" s="4"/>
    </row>
    <row r="34" spans="1:8" ht="15" x14ac:dyDescent="0.3">
      <c r="A34" s="116"/>
      <c r="B34" s="116"/>
      <c r="C34" s="461"/>
      <c r="D34" s="429"/>
      <c r="E34" s="116"/>
      <c r="F34" s="116"/>
      <c r="G34" s="4"/>
      <c r="H34" s="4"/>
    </row>
    <row r="35" spans="1:8" ht="15" x14ac:dyDescent="0.2">
      <c r="A35" s="116"/>
      <c r="B35" s="116"/>
      <c r="C35" s="459"/>
      <c r="D35" s="429"/>
      <c r="E35" s="116"/>
      <c r="F35" s="458"/>
      <c r="G35" s="4"/>
      <c r="H35" s="4"/>
    </row>
    <row r="36" spans="1:8" ht="15" x14ac:dyDescent="0.3">
      <c r="A36" s="116"/>
      <c r="B36" s="116"/>
      <c r="C36" s="461"/>
      <c r="D36" s="429"/>
      <c r="E36" s="116"/>
      <c r="F36" s="458"/>
      <c r="G36" s="4"/>
      <c r="H36" s="4"/>
    </row>
    <row r="37" spans="1:8" ht="15" x14ac:dyDescent="0.2">
      <c r="A37" s="116"/>
      <c r="B37" s="116"/>
      <c r="C37" s="459"/>
      <c r="D37" s="429"/>
      <c r="E37" s="116"/>
      <c r="F37" s="458"/>
      <c r="G37" s="4"/>
      <c r="H37" s="4"/>
    </row>
    <row r="38" spans="1:8" ht="15" x14ac:dyDescent="0.2">
      <c r="A38" s="116"/>
      <c r="B38" s="116"/>
      <c r="C38" s="459"/>
      <c r="D38" s="429"/>
      <c r="E38" s="116"/>
      <c r="F38" s="458"/>
      <c r="G38" s="4"/>
      <c r="H38" s="4"/>
    </row>
    <row r="39" spans="1:8" ht="15" x14ac:dyDescent="0.2">
      <c r="A39" s="116"/>
      <c r="B39" s="116"/>
      <c r="C39" s="459"/>
      <c r="D39" s="429"/>
      <c r="E39" s="116"/>
      <c r="F39" s="458"/>
      <c r="G39" s="458"/>
      <c r="H39" s="458"/>
    </row>
    <row r="40" spans="1:8" ht="15" x14ac:dyDescent="0.3">
      <c r="A40" s="116"/>
      <c r="B40" s="116"/>
      <c r="C40" s="461"/>
      <c r="D40" s="429"/>
      <c r="E40" s="116"/>
      <c r="F40" s="458"/>
      <c r="G40" s="458"/>
      <c r="H40" s="458"/>
    </row>
    <row r="41" spans="1:8" ht="15" x14ac:dyDescent="0.2">
      <c r="A41" s="116"/>
      <c r="B41" s="116"/>
      <c r="C41" s="459"/>
      <c r="D41" s="429"/>
      <c r="E41" s="116"/>
      <c r="F41" s="458"/>
      <c r="G41" s="458"/>
      <c r="H41" s="458"/>
    </row>
    <row r="42" spans="1:8" ht="15" x14ac:dyDescent="0.3">
      <c r="A42" s="277" t="s">
        <v>354</v>
      </c>
      <c r="B42" s="276"/>
      <c r="C42" s="276"/>
      <c r="D42" s="276"/>
      <c r="E42" s="276"/>
      <c r="F42" s="232"/>
      <c r="G42" s="519"/>
      <c r="H42" s="519"/>
    </row>
    <row r="43" spans="1:8" ht="42" customHeight="1" x14ac:dyDescent="0.3">
      <c r="A43" s="277" t="s">
        <v>357</v>
      </c>
      <c r="B43" s="276"/>
      <c r="C43" s="276"/>
      <c r="D43" s="276"/>
      <c r="E43" s="276"/>
      <c r="F43" s="99"/>
      <c r="G43" s="519"/>
      <c r="H43" s="519"/>
    </row>
    <row r="44" spans="1:8" ht="15" x14ac:dyDescent="0.3">
      <c r="D44" s="232"/>
      <c r="E44" s="232"/>
      <c r="F44" s="232"/>
      <c r="G44" s="232"/>
      <c r="H44" s="519"/>
    </row>
    <row r="45" spans="1:8" ht="15" x14ac:dyDescent="0.3">
      <c r="A45" s="238" t="s">
        <v>107</v>
      </c>
      <c r="B45" s="232"/>
      <c r="C45" s="232"/>
      <c r="D45" s="232"/>
      <c r="E45" s="232"/>
      <c r="F45" s="232"/>
      <c r="G45" s="273"/>
      <c r="H45" s="519"/>
    </row>
    <row r="46" spans="1:8" ht="15" x14ac:dyDescent="0.3">
      <c r="A46" s="232"/>
      <c r="B46" s="232"/>
      <c r="C46" s="232"/>
      <c r="D46" s="232"/>
      <c r="E46" s="232"/>
      <c r="F46" s="99"/>
      <c r="G46" s="232"/>
      <c r="H46" s="519"/>
    </row>
    <row r="47" spans="1:8" ht="15" x14ac:dyDescent="0.3">
      <c r="A47" s="232"/>
      <c r="B47" s="232"/>
      <c r="C47" s="232"/>
      <c r="D47" s="232"/>
      <c r="E47" s="232"/>
      <c r="F47" s="232"/>
      <c r="G47" s="232"/>
      <c r="H47" s="519"/>
    </row>
    <row r="48" spans="1:8" ht="15" x14ac:dyDescent="0.3">
      <c r="A48" s="238"/>
      <c r="B48" s="238" t="s">
        <v>274</v>
      </c>
      <c r="C48" s="238"/>
      <c r="D48" s="238"/>
      <c r="E48" s="238"/>
      <c r="F48" s="99"/>
      <c r="G48" s="519"/>
      <c r="H48" s="519"/>
    </row>
    <row r="49" spans="1:9" ht="15" x14ac:dyDescent="0.3">
      <c r="A49" s="232"/>
      <c r="B49" s="232" t="s">
        <v>273</v>
      </c>
      <c r="C49" s="232"/>
      <c r="D49" s="232"/>
      <c r="E49" s="232"/>
      <c r="F49" s="232"/>
      <c r="G49" s="519"/>
      <c r="H49" s="519"/>
    </row>
    <row r="50" spans="1:9" ht="15" x14ac:dyDescent="0.3">
      <c r="A50" s="240"/>
      <c r="B50" s="240" t="s">
        <v>140</v>
      </c>
      <c r="C50" s="240"/>
      <c r="D50" s="240"/>
      <c r="E50" s="240"/>
      <c r="F50" s="273"/>
      <c r="G50" s="519"/>
      <c r="H50" s="519"/>
    </row>
    <row r="51" spans="1:9" ht="15" x14ac:dyDescent="0.3">
      <c r="A51" s="273"/>
      <c r="B51" s="273"/>
      <c r="C51" s="273"/>
      <c r="D51" s="273"/>
      <c r="E51" s="273"/>
      <c r="F51" s="273"/>
      <c r="G51" s="232"/>
      <c r="H51" s="232"/>
      <c r="I51" s="232"/>
    </row>
    <row r="52" spans="1:9" ht="15" x14ac:dyDescent="0.3">
      <c r="A52" s="232"/>
      <c r="B52" s="232"/>
      <c r="C52" s="232"/>
      <c r="D52" s="232"/>
      <c r="E52" s="232"/>
      <c r="F52" s="232"/>
      <c r="G52" s="273"/>
      <c r="H52" s="273"/>
      <c r="I52" s="273"/>
    </row>
    <row r="53" spans="1:9" ht="15" x14ac:dyDescent="0.3">
      <c r="F53" s="232"/>
      <c r="G53" s="232"/>
      <c r="H53" s="232"/>
      <c r="I53" s="232"/>
    </row>
    <row r="54" spans="1:9" ht="15" x14ac:dyDescent="0.3">
      <c r="A54" s="232"/>
      <c r="B54" s="232"/>
      <c r="C54" s="232"/>
      <c r="D54" s="232"/>
      <c r="E54" s="232"/>
      <c r="F54" s="232"/>
      <c r="G54" s="232"/>
      <c r="H54" s="232"/>
      <c r="I54" s="232"/>
    </row>
    <row r="55" spans="1:9" ht="15" x14ac:dyDescent="0.3">
      <c r="A55" s="273"/>
      <c r="B55" s="273"/>
      <c r="C55" s="273"/>
      <c r="D55" s="273"/>
      <c r="E55" s="273"/>
      <c r="F55" s="273"/>
      <c r="G55" s="232"/>
      <c r="H55" s="232"/>
    </row>
    <row r="56" spans="1:9" ht="15" x14ac:dyDescent="0.3">
      <c r="A56" s="232"/>
      <c r="B56" s="232"/>
      <c r="C56" s="232"/>
      <c r="D56" s="232"/>
      <c r="E56" s="232"/>
      <c r="F56" s="232"/>
      <c r="G56" s="273"/>
      <c r="H56" s="273"/>
    </row>
    <row r="57" spans="1:9" ht="15" x14ac:dyDescent="0.3">
      <c r="A57" s="232"/>
      <c r="B57" s="232"/>
      <c r="C57" s="232"/>
      <c r="D57" s="232"/>
      <c r="E57" s="232"/>
      <c r="F57" s="232"/>
      <c r="G57" s="232"/>
      <c r="H57" s="232"/>
    </row>
    <row r="58" spans="1:9" ht="15" x14ac:dyDescent="0.3">
      <c r="A58" s="273"/>
      <c r="B58" s="273"/>
      <c r="C58" s="273"/>
      <c r="D58" s="273"/>
      <c r="E58" s="273"/>
      <c r="F58" s="273"/>
      <c r="G58" s="232"/>
      <c r="H58" s="232"/>
    </row>
    <row r="59" spans="1:9" ht="15" x14ac:dyDescent="0.3">
      <c r="A59" s="232"/>
      <c r="B59" s="232"/>
      <c r="C59" s="232"/>
      <c r="D59" s="232"/>
      <c r="E59" s="232"/>
      <c r="F59" s="232"/>
      <c r="G59" s="273"/>
      <c r="H59" s="99"/>
    </row>
    <row r="61" spans="1:9" ht="15" x14ac:dyDescent="0.2">
      <c r="A61" s="521"/>
      <c r="B61" s="521"/>
      <c r="C61" s="520"/>
      <c r="D61" s="521"/>
      <c r="E61" s="521"/>
      <c r="F61" s="447"/>
      <c r="G61" s="448"/>
      <c r="H61" s="448"/>
    </row>
    <row r="62" spans="1:9" ht="15" x14ac:dyDescent="0.2">
      <c r="A62" s="521"/>
      <c r="B62" s="521"/>
      <c r="C62" s="520"/>
      <c r="D62" s="521"/>
      <c r="E62" s="521"/>
      <c r="F62" s="447"/>
      <c r="G62" s="448"/>
      <c r="H62" s="448"/>
    </row>
    <row r="63" spans="1:9" ht="15" x14ac:dyDescent="0.2">
      <c r="A63" s="521"/>
      <c r="B63" s="521"/>
      <c r="C63" s="520"/>
      <c r="D63" s="521"/>
      <c r="E63" s="447"/>
      <c r="F63" s="447"/>
      <c r="G63" s="448"/>
      <c r="H63" s="448"/>
    </row>
    <row r="64" spans="1:9" ht="15" x14ac:dyDescent="0.2">
      <c r="A64" s="521"/>
      <c r="B64" s="521"/>
      <c r="C64" s="520"/>
      <c r="D64" s="521"/>
      <c r="E64" s="447"/>
      <c r="F64" s="447"/>
      <c r="G64" s="448"/>
      <c r="H64" s="448"/>
    </row>
    <row r="65" spans="1:8" ht="15" x14ac:dyDescent="0.3">
      <c r="A65" s="521"/>
      <c r="B65" s="521"/>
      <c r="C65" s="523"/>
      <c r="D65" s="521"/>
      <c r="E65" s="447"/>
      <c r="F65" s="447"/>
      <c r="G65" s="448"/>
      <c r="H65" s="448"/>
    </row>
    <row r="66" spans="1:8" ht="15" x14ac:dyDescent="0.2">
      <c r="A66" s="521"/>
      <c r="B66" s="521"/>
      <c r="C66" s="520"/>
      <c r="D66" s="521"/>
      <c r="E66" s="447"/>
      <c r="F66" s="447"/>
      <c r="G66" s="448"/>
      <c r="H66" s="448"/>
    </row>
    <row r="67" spans="1:8" ht="15" x14ac:dyDescent="0.2">
      <c r="A67" s="521"/>
      <c r="B67" s="521"/>
      <c r="C67" s="520"/>
      <c r="D67" s="521"/>
      <c r="E67" s="447"/>
      <c r="F67" s="447"/>
      <c r="G67" s="448"/>
      <c r="H67" s="448"/>
    </row>
    <row r="68" spans="1:8" ht="15" x14ac:dyDescent="0.3">
      <c r="A68" s="521"/>
      <c r="B68" s="521"/>
      <c r="C68" s="523"/>
      <c r="D68" s="521"/>
      <c r="E68" s="447"/>
      <c r="F68" s="447"/>
      <c r="G68" s="448"/>
      <c r="H68" s="448"/>
    </row>
    <row r="69" spans="1:8" ht="15" x14ac:dyDescent="0.3">
      <c r="A69" s="521"/>
      <c r="B69" s="521"/>
      <c r="C69" s="523"/>
      <c r="D69" s="521"/>
      <c r="E69" s="447"/>
      <c r="F69" s="447"/>
      <c r="G69" s="448"/>
      <c r="H69" s="448"/>
    </row>
    <row r="70" spans="1:8" ht="15" x14ac:dyDescent="0.2">
      <c r="A70" s="447"/>
      <c r="B70" s="447"/>
      <c r="C70" s="520"/>
      <c r="D70" s="521"/>
      <c r="E70" s="447"/>
      <c r="F70" s="447"/>
      <c r="G70" s="448"/>
      <c r="H70" s="448"/>
    </row>
    <row r="71" spans="1:8" ht="15" x14ac:dyDescent="0.2">
      <c r="A71" s="447"/>
      <c r="B71" s="447"/>
      <c r="C71" s="525"/>
      <c r="D71" s="521"/>
      <c r="E71" s="447"/>
      <c r="F71" s="447"/>
      <c r="G71" s="448"/>
      <c r="H71" s="448"/>
    </row>
    <row r="72" spans="1:8" ht="15" x14ac:dyDescent="0.2">
      <c r="A72" s="447"/>
      <c r="B72" s="447"/>
      <c r="C72" s="520"/>
      <c r="D72" s="521"/>
      <c r="E72" s="447"/>
      <c r="F72" s="447"/>
      <c r="G72" s="448"/>
      <c r="H72" s="448"/>
    </row>
    <row r="73" spans="1:8" ht="15" x14ac:dyDescent="0.2">
      <c r="A73" s="447"/>
      <c r="B73" s="447"/>
      <c r="C73" s="520"/>
      <c r="D73" s="521"/>
      <c r="E73" s="447"/>
      <c r="F73" s="447"/>
      <c r="G73" s="448"/>
      <c r="H73" s="448"/>
    </row>
    <row r="74" spans="1:8" ht="15" x14ac:dyDescent="0.2">
      <c r="A74" s="447"/>
      <c r="B74" s="447"/>
      <c r="C74" s="520"/>
      <c r="D74" s="521"/>
      <c r="E74" s="447"/>
      <c r="F74" s="447"/>
      <c r="G74" s="448"/>
      <c r="H74" s="448"/>
    </row>
    <row r="75" spans="1:8" ht="15" x14ac:dyDescent="0.2">
      <c r="A75" s="447"/>
      <c r="B75" s="447"/>
      <c r="C75" s="525"/>
      <c r="D75" s="521"/>
      <c r="E75" s="447"/>
      <c r="F75" s="447"/>
      <c r="G75" s="448"/>
      <c r="H75" s="448"/>
    </row>
    <row r="76" spans="1:8" ht="15" x14ac:dyDescent="0.2">
      <c r="A76" s="447"/>
      <c r="B76" s="447"/>
      <c r="C76" s="520"/>
      <c r="D76" s="521"/>
      <c r="E76" s="447"/>
      <c r="F76" s="447"/>
      <c r="G76" s="448"/>
      <c r="H76" s="448"/>
    </row>
    <row r="88" spans="1:8" ht="15" x14ac:dyDescent="0.2">
      <c r="A88" s="447"/>
      <c r="B88" s="447"/>
      <c r="C88" s="520"/>
      <c r="D88" s="521"/>
      <c r="E88" s="447"/>
      <c r="F88" s="447"/>
      <c r="G88" s="448"/>
      <c r="H88" s="448"/>
    </row>
    <row r="89" spans="1:8" ht="15" x14ac:dyDescent="0.2">
      <c r="A89" s="447"/>
      <c r="B89" s="447"/>
      <c r="C89" s="520"/>
      <c r="D89" s="521"/>
      <c r="E89" s="447"/>
      <c r="F89" s="447"/>
      <c r="G89" s="448"/>
      <c r="H89" s="448"/>
    </row>
    <row r="90" spans="1:8" ht="15" x14ac:dyDescent="0.2">
      <c r="A90" s="447"/>
      <c r="B90" s="447"/>
      <c r="C90" s="520"/>
      <c r="D90" s="521"/>
      <c r="E90" s="447"/>
      <c r="F90" s="447"/>
      <c r="G90" s="448"/>
      <c r="H90" s="448"/>
    </row>
    <row r="91" spans="1:8" ht="15" x14ac:dyDescent="0.3">
      <c r="A91" s="447"/>
      <c r="B91" s="447"/>
      <c r="C91" s="523"/>
      <c r="D91" s="521"/>
      <c r="E91" s="447"/>
      <c r="F91" s="447"/>
      <c r="G91" s="448"/>
      <c r="H91" s="448"/>
    </row>
    <row r="92" spans="1:8" ht="15" x14ac:dyDescent="0.3">
      <c r="A92" s="526"/>
      <c r="B92" s="526"/>
      <c r="C92" s="520"/>
      <c r="D92" s="521"/>
      <c r="E92" s="447"/>
      <c r="F92" s="447"/>
      <c r="G92" s="527"/>
      <c r="H92" s="527"/>
    </row>
    <row r="93" spans="1:8" ht="15" x14ac:dyDescent="0.2">
      <c r="A93" s="99"/>
      <c r="B93" s="99"/>
      <c r="C93" s="99"/>
      <c r="D93" s="521"/>
      <c r="E93" s="447"/>
      <c r="F93" s="99"/>
      <c r="G93" s="99"/>
      <c r="H93" s="524"/>
    </row>
    <row r="94" spans="1:8" ht="15" x14ac:dyDescent="0.2">
      <c r="A94" s="447"/>
      <c r="B94" s="447"/>
      <c r="C94" s="525"/>
      <c r="D94" s="521"/>
      <c r="E94" s="447"/>
      <c r="F94" s="522"/>
      <c r="G94" s="528"/>
      <c r="H94" s="529"/>
    </row>
    <row r="95" spans="1:8" ht="15" x14ac:dyDescent="0.2">
      <c r="A95" s="447"/>
      <c r="B95" s="447"/>
      <c r="C95" s="520"/>
      <c r="D95" s="521"/>
      <c r="E95" s="447"/>
      <c r="F95" s="481"/>
      <c r="G95" s="529"/>
      <c r="H95" s="529"/>
    </row>
    <row r="96" spans="1:8" ht="15" x14ac:dyDescent="0.3">
      <c r="A96" s="447"/>
      <c r="B96" s="447"/>
      <c r="C96" s="523"/>
      <c r="D96" s="521"/>
      <c r="E96" s="447"/>
      <c r="F96" s="481"/>
      <c r="G96" s="529"/>
      <c r="H96" s="529"/>
    </row>
    <row r="97" spans="1:8" ht="15" x14ac:dyDescent="0.2">
      <c r="A97" s="447"/>
      <c r="B97" s="447"/>
      <c r="C97" s="520"/>
      <c r="D97" s="521"/>
      <c r="E97" s="447"/>
      <c r="F97" s="481"/>
      <c r="G97" s="529"/>
      <c r="H97" s="529"/>
    </row>
    <row r="98" spans="1:8" ht="15" x14ac:dyDescent="0.2">
      <c r="A98" s="447"/>
      <c r="B98" s="447"/>
      <c r="C98" s="520"/>
      <c r="D98" s="521"/>
      <c r="E98" s="447"/>
      <c r="F98" s="481"/>
      <c r="G98" s="529"/>
      <c r="H98" s="529"/>
    </row>
    <row r="99" spans="1:8" ht="15" x14ac:dyDescent="0.2">
      <c r="A99" s="447"/>
      <c r="B99" s="447"/>
      <c r="C99" s="520"/>
      <c r="D99" s="521"/>
      <c r="E99" s="447"/>
      <c r="F99" s="481"/>
      <c r="G99" s="529"/>
      <c r="H99" s="529"/>
    </row>
    <row r="100" spans="1:8" ht="15" x14ac:dyDescent="0.3">
      <c r="A100" s="447"/>
      <c r="B100" s="447"/>
      <c r="C100" s="523"/>
      <c r="D100" s="521"/>
      <c r="E100" s="447"/>
      <c r="F100" s="481"/>
      <c r="G100" s="529"/>
      <c r="H100" s="529"/>
    </row>
    <row r="101" spans="1:8" ht="15" x14ac:dyDescent="0.2">
      <c r="A101" s="447"/>
      <c r="B101" s="447"/>
      <c r="C101" s="520"/>
      <c r="D101" s="521"/>
      <c r="E101" s="447"/>
      <c r="F101" s="481"/>
      <c r="G101" s="529"/>
      <c r="H101" s="529"/>
    </row>
    <row r="102" spans="1:8" ht="15" x14ac:dyDescent="0.2">
      <c r="A102" s="447"/>
      <c r="B102" s="447"/>
      <c r="C102" s="520"/>
      <c r="D102" s="521"/>
      <c r="E102" s="447"/>
      <c r="F102" s="481"/>
      <c r="G102" s="529"/>
      <c r="H102" s="529"/>
    </row>
    <row r="103" spans="1:8" ht="15" x14ac:dyDescent="0.2">
      <c r="A103" s="447"/>
      <c r="B103" s="447"/>
      <c r="C103" s="520"/>
      <c r="D103" s="521"/>
      <c r="E103" s="447"/>
      <c r="F103" s="481"/>
      <c r="G103" s="529"/>
      <c r="H103" s="529"/>
    </row>
    <row r="104" spans="1:8" ht="15" x14ac:dyDescent="0.3">
      <c r="A104" s="447"/>
      <c r="B104" s="447"/>
      <c r="C104" s="523"/>
      <c r="D104" s="521"/>
      <c r="E104" s="447"/>
      <c r="F104" s="481"/>
      <c r="G104" s="529"/>
      <c r="H104" s="529"/>
    </row>
    <row r="116" spans="1:8" ht="15" x14ac:dyDescent="0.2">
      <c r="A116" s="447"/>
      <c r="B116" s="447"/>
      <c r="C116" s="520"/>
      <c r="D116" s="521"/>
      <c r="E116" s="447"/>
      <c r="F116" s="481"/>
      <c r="G116" s="529"/>
      <c r="H116" s="529"/>
    </row>
    <row r="117" spans="1:8" ht="15" x14ac:dyDescent="0.2">
      <c r="A117" s="447"/>
      <c r="B117" s="447"/>
      <c r="C117" s="520"/>
      <c r="D117" s="521"/>
      <c r="E117" s="447"/>
      <c r="F117" s="481"/>
      <c r="G117" s="529"/>
      <c r="H117" s="529"/>
    </row>
    <row r="118" spans="1:8" ht="15" x14ac:dyDescent="0.3">
      <c r="A118" s="447"/>
      <c r="B118" s="447"/>
      <c r="C118" s="523"/>
      <c r="D118" s="521"/>
      <c r="E118" s="447"/>
      <c r="F118" s="481"/>
      <c r="G118" s="529"/>
      <c r="H118" s="529"/>
    </row>
    <row r="119" spans="1:8" ht="15" x14ac:dyDescent="0.2">
      <c r="A119" s="447"/>
      <c r="B119" s="447"/>
      <c r="C119" s="520"/>
      <c r="D119" s="521"/>
      <c r="E119" s="447"/>
      <c r="F119" s="481"/>
      <c r="G119" s="529"/>
      <c r="H119" s="529"/>
    </row>
    <row r="120" spans="1:8" ht="15" x14ac:dyDescent="0.2">
      <c r="A120" s="447"/>
      <c r="B120" s="447"/>
      <c r="C120" s="520"/>
      <c r="D120" s="521"/>
      <c r="E120" s="447"/>
      <c r="F120" s="481"/>
      <c r="G120" s="529"/>
      <c r="H120" s="529"/>
    </row>
    <row r="121" spans="1:8" ht="15" x14ac:dyDescent="0.3">
      <c r="A121" s="522"/>
      <c r="B121" s="522"/>
      <c r="C121" s="523"/>
      <c r="D121" s="521"/>
      <c r="E121" s="447"/>
      <c r="F121" s="481"/>
      <c r="G121" s="530"/>
      <c r="H121" s="530"/>
    </row>
    <row r="122" spans="1:8" ht="15" x14ac:dyDescent="0.2">
      <c r="A122" s="99"/>
      <c r="B122" s="99"/>
      <c r="C122" s="99"/>
      <c r="D122" s="521"/>
      <c r="E122" s="99"/>
      <c r="F122" s="531"/>
      <c r="G122" s="529"/>
      <c r="H122" s="530"/>
    </row>
    <row r="123" spans="1:8" ht="15" x14ac:dyDescent="0.2">
      <c r="A123" s="447"/>
      <c r="B123" s="447"/>
      <c r="C123" s="520"/>
      <c r="D123" s="521"/>
      <c r="E123" s="447"/>
      <c r="F123" s="481"/>
      <c r="G123" s="529"/>
      <c r="H123" s="529"/>
    </row>
    <row r="124" spans="1:8" ht="15" x14ac:dyDescent="0.3">
      <c r="A124" s="447"/>
      <c r="B124" s="447"/>
      <c r="C124" s="523"/>
      <c r="D124" s="521"/>
      <c r="E124" s="447"/>
      <c r="F124" s="481"/>
      <c r="G124" s="529"/>
      <c r="H124" s="529"/>
    </row>
    <row r="125" spans="1:8" ht="15" x14ac:dyDescent="0.2">
      <c r="A125" s="447"/>
      <c r="B125" s="447"/>
      <c r="C125" s="520"/>
      <c r="D125" s="521"/>
      <c r="E125" s="447"/>
      <c r="F125" s="481"/>
      <c r="G125" s="529"/>
      <c r="H125" s="529"/>
    </row>
    <row r="126" spans="1:8" ht="15" x14ac:dyDescent="0.2">
      <c r="A126" s="447"/>
      <c r="B126" s="447"/>
      <c r="C126" s="520"/>
      <c r="D126" s="521"/>
      <c r="E126" s="447"/>
      <c r="F126" s="481"/>
      <c r="G126" s="529"/>
      <c r="H126" s="529"/>
    </row>
    <row r="127" spans="1:8" ht="15" x14ac:dyDescent="0.3">
      <c r="A127" s="522"/>
      <c r="B127" s="522"/>
      <c r="C127" s="523"/>
      <c r="D127" s="521"/>
      <c r="E127" s="447"/>
      <c r="F127" s="481"/>
      <c r="G127" s="529"/>
      <c r="H127" s="529"/>
    </row>
    <row r="128" spans="1:8" ht="15" x14ac:dyDescent="0.2">
      <c r="A128" s="447"/>
      <c r="B128" s="447"/>
      <c r="C128" s="520"/>
      <c r="D128" s="521"/>
      <c r="E128" s="447"/>
      <c r="F128" s="481"/>
      <c r="G128" s="529"/>
      <c r="H128" s="529"/>
    </row>
    <row r="129" spans="1:8" ht="15" x14ac:dyDescent="0.2">
      <c r="A129" s="447"/>
      <c r="B129" s="447"/>
      <c r="C129" s="520"/>
      <c r="D129" s="521"/>
      <c r="E129" s="447"/>
      <c r="F129" s="481"/>
      <c r="G129" s="529"/>
      <c r="H129" s="529"/>
    </row>
    <row r="130" spans="1:8" ht="15" x14ac:dyDescent="0.2">
      <c r="A130" s="447"/>
      <c r="B130" s="447"/>
      <c r="C130" s="520"/>
      <c r="D130" s="521"/>
      <c r="E130" s="447"/>
      <c r="F130" s="481"/>
      <c r="G130" s="529"/>
      <c r="H130" s="529"/>
    </row>
    <row r="131" spans="1:8" ht="15" x14ac:dyDescent="0.2">
      <c r="A131" s="447"/>
      <c r="B131" s="447"/>
      <c r="C131" s="525"/>
      <c r="D131" s="521"/>
      <c r="E131" s="447"/>
      <c r="F131" s="481"/>
      <c r="G131" s="529"/>
      <c r="H131" s="529"/>
    </row>
    <row r="132" spans="1:8" ht="15" x14ac:dyDescent="0.2">
      <c r="A132" s="447"/>
      <c r="B132" s="447"/>
      <c r="C132" s="525"/>
      <c r="D132" s="521"/>
      <c r="E132" s="447"/>
      <c r="F132" s="481"/>
      <c r="G132" s="529"/>
      <c r="H132" s="529"/>
    </row>
    <row r="133" spans="1:8" ht="15" x14ac:dyDescent="0.2">
      <c r="A133" s="447"/>
      <c r="B133" s="447"/>
      <c r="C133" s="520"/>
      <c r="D133" s="521"/>
      <c r="E133" s="447"/>
      <c r="F133" s="481"/>
      <c r="G133" s="529"/>
      <c r="H133" s="529"/>
    </row>
    <row r="134" spans="1:8" ht="15" x14ac:dyDescent="0.2">
      <c r="A134" s="447"/>
      <c r="B134" s="447"/>
      <c r="C134" s="520"/>
      <c r="D134" s="521"/>
      <c r="E134" s="447"/>
      <c r="F134" s="481"/>
      <c r="G134" s="529"/>
      <c r="H134" s="529"/>
    </row>
    <row r="135" spans="1:8" ht="15" x14ac:dyDescent="0.2">
      <c r="A135" s="447"/>
      <c r="B135" s="447"/>
      <c r="C135" s="520"/>
      <c r="D135" s="521"/>
      <c r="E135" s="447"/>
      <c r="F135" s="481"/>
      <c r="G135" s="529"/>
      <c r="H135" s="529"/>
    </row>
    <row r="136" spans="1:8" ht="15" x14ac:dyDescent="0.2">
      <c r="A136" s="447"/>
      <c r="B136" s="447"/>
      <c r="C136" s="520"/>
      <c r="D136" s="521"/>
      <c r="E136" s="447"/>
      <c r="F136" s="481"/>
      <c r="G136" s="529"/>
      <c r="H136" s="529"/>
    </row>
    <row r="137" spans="1:8" ht="15" x14ac:dyDescent="0.2">
      <c r="A137" s="447"/>
      <c r="B137" s="447"/>
      <c r="C137" s="520"/>
      <c r="D137" s="521"/>
      <c r="E137" s="447"/>
      <c r="F137" s="481"/>
      <c r="G137" s="529"/>
      <c r="H137" s="529"/>
    </row>
    <row r="138" spans="1:8" ht="15" x14ac:dyDescent="0.2">
      <c r="A138" s="447"/>
      <c r="B138" s="447"/>
      <c r="C138" s="520"/>
      <c r="D138" s="521"/>
      <c r="E138" s="447"/>
      <c r="F138" s="481"/>
      <c r="G138" s="529"/>
      <c r="H138" s="529"/>
    </row>
    <row r="139" spans="1:8" ht="15" x14ac:dyDescent="0.2">
      <c r="A139" s="447"/>
      <c r="B139" s="447"/>
      <c r="C139" s="99"/>
      <c r="D139" s="521"/>
      <c r="E139" s="447"/>
      <c r="F139" s="481"/>
      <c r="G139" s="529"/>
      <c r="H139" s="529"/>
    </row>
    <row r="140" spans="1:8" ht="15" x14ac:dyDescent="0.2">
      <c r="A140" s="447"/>
      <c r="B140" s="447"/>
      <c r="C140" s="525"/>
      <c r="D140" s="521"/>
      <c r="E140" s="447"/>
      <c r="F140" s="481"/>
      <c r="G140" s="529"/>
      <c r="H140" s="529"/>
    </row>
    <row r="141" spans="1:8" ht="15" x14ac:dyDescent="0.2">
      <c r="A141" s="447"/>
      <c r="B141" s="447"/>
      <c r="C141" s="520"/>
      <c r="D141" s="521"/>
      <c r="E141" s="447"/>
      <c r="F141" s="481"/>
      <c r="G141" s="529"/>
      <c r="H141" s="529"/>
    </row>
    <row r="142" spans="1:8" ht="15" x14ac:dyDescent="0.2">
      <c r="A142" s="447"/>
      <c r="B142" s="447"/>
      <c r="C142" s="520"/>
      <c r="D142" s="521"/>
      <c r="E142" s="447"/>
      <c r="F142" s="481"/>
      <c r="G142" s="529"/>
      <c r="H142" s="529"/>
    </row>
    <row r="143" spans="1:8" ht="15" x14ac:dyDescent="0.2">
      <c r="A143" s="447"/>
      <c r="B143" s="447"/>
      <c r="C143" s="520"/>
      <c r="D143" s="521"/>
      <c r="E143" s="447"/>
      <c r="F143" s="481"/>
      <c r="G143" s="529"/>
      <c r="H143" s="529"/>
    </row>
    <row r="155" spans="1:8" ht="15" x14ac:dyDescent="0.3">
      <c r="A155" s="526"/>
      <c r="B155" s="526"/>
      <c r="C155" s="523"/>
      <c r="D155" s="521"/>
      <c r="E155" s="447"/>
      <c r="F155" s="532"/>
      <c r="G155" s="519"/>
      <c r="H155" s="519"/>
    </row>
    <row r="156" spans="1:8" ht="15" x14ac:dyDescent="0.3">
      <c r="A156" s="526"/>
      <c r="B156" s="526"/>
      <c r="C156" s="525"/>
      <c r="D156" s="521"/>
      <c r="E156" s="447"/>
      <c r="F156" s="532"/>
      <c r="G156" s="519"/>
      <c r="H156" s="519"/>
    </row>
    <row r="157" spans="1:8" ht="15" x14ac:dyDescent="0.3">
      <c r="A157" s="526"/>
      <c r="B157" s="526"/>
      <c r="C157" s="520"/>
      <c r="D157" s="521"/>
      <c r="E157" s="447"/>
      <c r="F157" s="532"/>
      <c r="G157" s="519"/>
      <c r="H157" s="519"/>
    </row>
    <row r="158" spans="1:8" ht="15" x14ac:dyDescent="0.3">
      <c r="A158" s="526"/>
      <c r="B158" s="526"/>
      <c r="C158" s="520"/>
      <c r="D158" s="521"/>
      <c r="E158" s="447"/>
      <c r="F158" s="532"/>
      <c r="G158" s="519"/>
      <c r="H158" s="519"/>
    </row>
    <row r="159" spans="1:8" ht="15" x14ac:dyDescent="0.3">
      <c r="A159" s="526"/>
      <c r="B159" s="526"/>
      <c r="C159" s="523"/>
      <c r="D159" s="521"/>
      <c r="E159" s="447"/>
      <c r="F159" s="532"/>
      <c r="G159" s="519"/>
      <c r="H159" s="519"/>
    </row>
    <row r="160" spans="1:8" ht="15" x14ac:dyDescent="0.3">
      <c r="A160" s="526"/>
      <c r="B160" s="526"/>
      <c r="C160" s="520"/>
      <c r="D160" s="521"/>
      <c r="E160" s="447"/>
      <c r="F160" s="532"/>
      <c r="G160" s="519"/>
      <c r="H160" s="519"/>
    </row>
    <row r="161" spans="1:8" ht="15" x14ac:dyDescent="0.3">
      <c r="A161" s="526"/>
      <c r="B161" s="526"/>
      <c r="C161" s="525"/>
      <c r="D161" s="521"/>
      <c r="E161" s="447"/>
      <c r="F161" s="532"/>
      <c r="G161" s="519"/>
      <c r="H161" s="519"/>
    </row>
    <row r="162" spans="1:8" ht="15" x14ac:dyDescent="0.3">
      <c r="A162" s="526"/>
      <c r="B162" s="526"/>
      <c r="C162" s="520"/>
      <c r="D162" s="521"/>
      <c r="E162" s="447"/>
      <c r="F162" s="532"/>
      <c r="G162" s="519"/>
      <c r="H162" s="519"/>
    </row>
    <row r="163" spans="1:8" ht="15" x14ac:dyDescent="0.3">
      <c r="A163" s="526"/>
      <c r="B163" s="526"/>
      <c r="C163" s="520"/>
      <c r="D163" s="521"/>
      <c r="E163" s="447"/>
      <c r="F163" s="532"/>
      <c r="G163" s="519"/>
      <c r="H163" s="519"/>
    </row>
    <row r="164" spans="1:8" ht="15" x14ac:dyDescent="0.3">
      <c r="A164" s="526"/>
      <c r="B164" s="526"/>
      <c r="C164" s="523"/>
      <c r="D164" s="521"/>
      <c r="E164" s="447"/>
      <c r="F164" s="532"/>
      <c r="G164" s="519"/>
      <c r="H164" s="519"/>
    </row>
    <row r="176" spans="1:8" ht="15" x14ac:dyDescent="0.3">
      <c r="A176" s="526"/>
      <c r="B176" s="526"/>
      <c r="C176" s="520"/>
      <c r="D176" s="521"/>
      <c r="E176" s="447"/>
      <c r="F176" s="532"/>
      <c r="G176" s="519"/>
      <c r="H176" s="519"/>
    </row>
    <row r="177" spans="1:9" ht="15" x14ac:dyDescent="0.3">
      <c r="A177" s="526"/>
      <c r="B177" s="526"/>
      <c r="C177" s="520"/>
      <c r="D177" s="521"/>
      <c r="E177" s="447"/>
      <c r="F177" s="532"/>
      <c r="G177" s="519"/>
      <c r="H177" s="519"/>
    </row>
    <row r="178" spans="1:9" ht="15" x14ac:dyDescent="0.3">
      <c r="A178" s="526"/>
      <c r="B178" s="526"/>
      <c r="C178" s="523"/>
      <c r="D178" s="521"/>
      <c r="E178" s="447"/>
      <c r="F178" s="532"/>
      <c r="G178" s="519"/>
      <c r="H178" s="519"/>
    </row>
    <row r="179" spans="1:9" ht="15" x14ac:dyDescent="0.3">
      <c r="A179" s="526"/>
      <c r="B179" s="526"/>
      <c r="C179" s="520"/>
      <c r="D179" s="521"/>
      <c r="E179" s="447"/>
      <c r="F179" s="532"/>
      <c r="G179" s="519"/>
      <c r="H179" s="519"/>
    </row>
    <row r="180" spans="1:9" ht="15" x14ac:dyDescent="0.3">
      <c r="A180" s="526"/>
      <c r="B180" s="526"/>
      <c r="C180" s="520"/>
      <c r="D180" s="521"/>
      <c r="E180" s="447"/>
      <c r="F180" s="532"/>
      <c r="G180" s="519"/>
      <c r="H180" s="519"/>
    </row>
    <row r="181" spans="1:9" ht="15" x14ac:dyDescent="0.3">
      <c r="A181" s="526"/>
      <c r="B181" s="526"/>
      <c r="C181" s="520"/>
      <c r="D181" s="521"/>
      <c r="E181" s="447"/>
      <c r="F181" s="532"/>
      <c r="G181" s="519"/>
      <c r="H181" s="519"/>
    </row>
    <row r="182" spans="1:9" ht="15" x14ac:dyDescent="0.3">
      <c r="A182" s="526"/>
      <c r="B182" s="526"/>
      <c r="C182" s="523"/>
      <c r="D182" s="521"/>
      <c r="E182" s="447"/>
      <c r="F182" s="532"/>
      <c r="G182" s="519"/>
      <c r="H182" s="519"/>
    </row>
    <row r="183" spans="1:9" ht="15" x14ac:dyDescent="0.3">
      <c r="A183" s="526"/>
      <c r="B183" s="526"/>
      <c r="C183" s="523"/>
      <c r="D183" s="521"/>
      <c r="E183" s="447"/>
      <c r="F183" s="532"/>
      <c r="G183" s="519"/>
      <c r="H183" s="519"/>
    </row>
    <row r="184" spans="1:9" ht="15" x14ac:dyDescent="0.3">
      <c r="A184" s="526"/>
      <c r="B184" s="526"/>
      <c r="C184" s="520"/>
      <c r="D184" s="521"/>
      <c r="E184" s="447"/>
      <c r="F184" s="532"/>
      <c r="G184" s="519"/>
      <c r="H184" s="519"/>
    </row>
    <row r="185" spans="1:9" ht="15" x14ac:dyDescent="0.3">
      <c r="A185" s="526"/>
      <c r="B185" s="526"/>
      <c r="C185" s="525"/>
      <c r="D185" s="521"/>
      <c r="E185" s="447"/>
      <c r="F185" s="532"/>
      <c r="G185" s="519"/>
      <c r="H185" s="519"/>
    </row>
    <row r="186" spans="1:9" ht="15" x14ac:dyDescent="0.3">
      <c r="A186" s="526"/>
      <c r="B186" s="526"/>
      <c r="C186" s="526"/>
      <c r="D186" s="521"/>
      <c r="E186" s="447"/>
      <c r="F186" s="532"/>
      <c r="G186" s="519"/>
      <c r="H186" s="533"/>
    </row>
    <row r="187" spans="1:9" ht="15" x14ac:dyDescent="0.3">
      <c r="F187" s="99"/>
      <c r="G187" s="519"/>
      <c r="H187" s="519"/>
      <c r="I187" s="99"/>
    </row>
    <row r="188" spans="1:9" x14ac:dyDescent="0.2">
      <c r="I188" s="99"/>
    </row>
    <row r="189" spans="1:9" x14ac:dyDescent="0.2">
      <c r="I189" s="99"/>
    </row>
    <row r="190" spans="1:9" x14ac:dyDescent="0.2">
      <c r="I190" s="99"/>
    </row>
    <row r="191" spans="1:9" x14ac:dyDescent="0.2">
      <c r="I191" s="99"/>
    </row>
    <row r="192" spans="1:9" x14ac:dyDescent="0.2">
      <c r="I192" s="99"/>
    </row>
    <row r="193" spans="6:9" x14ac:dyDescent="0.2">
      <c r="I193" s="99"/>
    </row>
    <row r="194" spans="6:9" x14ac:dyDescent="0.2">
      <c r="I194" s="99"/>
    </row>
    <row r="195" spans="6:9" x14ac:dyDescent="0.2">
      <c r="I195" s="99"/>
    </row>
    <row r="196" spans="6:9" x14ac:dyDescent="0.2">
      <c r="I196" s="99"/>
    </row>
    <row r="197" spans="6:9" x14ac:dyDescent="0.2">
      <c r="I197" s="99"/>
    </row>
    <row r="198" spans="6:9" x14ac:dyDescent="0.2">
      <c r="I198" s="99"/>
    </row>
    <row r="199" spans="6:9" x14ac:dyDescent="0.2">
      <c r="F199" s="99"/>
      <c r="G199" s="481"/>
      <c r="H199" s="481"/>
      <c r="I199" s="99"/>
    </row>
    <row r="200" spans="6:9" x14ac:dyDescent="0.2">
      <c r="H200" s="462">
        <f>SUM(H9:H199)</f>
        <v>0</v>
      </c>
    </row>
    <row r="214" spans="8:8" x14ac:dyDescent="0.2">
      <c r="H214" s="430"/>
    </row>
  </sheetData>
  <mergeCells count="3">
    <mergeCell ref="H1:I1"/>
    <mergeCell ref="H2:I2"/>
    <mergeCell ref="F2:G2"/>
  </mergeCells>
  <printOptions gridLines="1"/>
  <pageMargins left="0" right="0" top="0.74803149606299213" bottom="0.74803149606299213" header="0.31496062992125984" footer="0.31496062992125984"/>
  <pageSetup scale="56" orientation="portrait" r:id="rId1"/>
  <rowBreaks count="1" manualBreakCount="1">
    <brk id="142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233" customWidth="1"/>
    <col min="2" max="2" width="13.140625" style="233" customWidth="1"/>
    <col min="3" max="3" width="15.140625" style="233" customWidth="1"/>
    <col min="4" max="4" width="18" style="233" customWidth="1"/>
    <col min="5" max="5" width="20.5703125" style="233" customWidth="1"/>
    <col min="6" max="6" width="21.28515625" style="233" customWidth="1"/>
    <col min="7" max="7" width="15.140625" style="233" customWidth="1"/>
    <col min="8" max="8" width="15.5703125" style="233" customWidth="1"/>
    <col min="9" max="9" width="13.42578125" style="233" customWidth="1"/>
    <col min="10" max="10" width="0" style="233" hidden="1" customWidth="1"/>
    <col min="11" max="16384" width="9.140625" style="233"/>
  </cols>
  <sheetData>
    <row r="1" spans="1:10" ht="15" x14ac:dyDescent="0.3">
      <c r="A1" s="103" t="s">
        <v>470</v>
      </c>
      <c r="B1" s="103"/>
      <c r="C1" s="106"/>
      <c r="D1" s="106"/>
      <c r="E1" s="106"/>
      <c r="F1" s="106"/>
      <c r="G1" s="561" t="s">
        <v>110</v>
      </c>
      <c r="H1" s="561"/>
    </row>
    <row r="2" spans="1:10" ht="15" x14ac:dyDescent="0.3">
      <c r="A2" s="105" t="s">
        <v>141</v>
      </c>
      <c r="B2" s="103"/>
      <c r="C2" s="106"/>
      <c r="D2" s="106"/>
      <c r="E2" s="106"/>
      <c r="F2" s="106"/>
      <c r="G2" s="559" t="s">
        <v>719</v>
      </c>
      <c r="H2" s="560"/>
    </row>
    <row r="3" spans="1:10" ht="15" x14ac:dyDescent="0.3">
      <c r="A3" s="105"/>
      <c r="B3" s="105"/>
      <c r="C3" s="105"/>
      <c r="D3" s="105"/>
      <c r="E3" s="105"/>
      <c r="F3" s="105"/>
      <c r="G3" s="267"/>
      <c r="H3" s="267"/>
    </row>
    <row r="4" spans="1:10" ht="15" x14ac:dyDescent="0.3">
      <c r="A4" s="106" t="str">
        <f>'ფორმა N2'!A4</f>
        <v>ანგარიშვალდებული პირის დასახელება:</v>
      </c>
      <c r="B4" s="106"/>
      <c r="C4" s="106"/>
      <c r="D4" s="106"/>
      <c r="E4" s="106"/>
      <c r="F4" s="106"/>
      <c r="G4" s="105"/>
      <c r="H4" s="105"/>
    </row>
    <row r="5" spans="1:10" ht="15" x14ac:dyDescent="0.3">
      <c r="A5" s="270" t="s">
        <v>519</v>
      </c>
      <c r="B5" s="109"/>
      <c r="C5" s="109"/>
      <c r="D5" s="109"/>
      <c r="E5" s="109"/>
      <c r="F5" s="109"/>
      <c r="G5" s="110"/>
      <c r="H5" s="110"/>
    </row>
    <row r="6" spans="1:10" ht="15" x14ac:dyDescent="0.3">
      <c r="A6" s="106"/>
      <c r="B6" s="106"/>
      <c r="C6" s="106"/>
      <c r="D6" s="106"/>
      <c r="E6" s="106"/>
      <c r="F6" s="106"/>
      <c r="G6" s="105"/>
      <c r="H6" s="105"/>
    </row>
    <row r="7" spans="1:10" ht="15" x14ac:dyDescent="0.2">
      <c r="A7" s="266"/>
      <c r="B7" s="266"/>
      <c r="C7" s="266"/>
      <c r="D7" s="269"/>
      <c r="E7" s="266"/>
      <c r="F7" s="266"/>
      <c r="G7" s="107"/>
      <c r="H7" s="107"/>
    </row>
    <row r="8" spans="1:10" ht="30" x14ac:dyDescent="0.2">
      <c r="A8" s="119" t="s">
        <v>64</v>
      </c>
      <c r="B8" s="119" t="s">
        <v>344</v>
      </c>
      <c r="C8" s="119" t="s">
        <v>345</v>
      </c>
      <c r="D8" s="119" t="s">
        <v>230</v>
      </c>
      <c r="E8" s="119" t="s">
        <v>353</v>
      </c>
      <c r="F8" s="119" t="s">
        <v>346</v>
      </c>
      <c r="G8" s="108" t="s">
        <v>10</v>
      </c>
      <c r="H8" s="108" t="s">
        <v>9</v>
      </c>
      <c r="J8" s="278" t="s">
        <v>352</v>
      </c>
    </row>
    <row r="9" spans="1:10" ht="15" x14ac:dyDescent="0.2">
      <c r="A9" s="127"/>
      <c r="B9" s="127"/>
      <c r="C9" s="127"/>
      <c r="D9" s="127"/>
      <c r="E9" s="127"/>
      <c r="F9" s="127"/>
      <c r="G9" s="4"/>
      <c r="H9" s="4"/>
      <c r="J9" s="278" t="s">
        <v>0</v>
      </c>
    </row>
    <row r="10" spans="1:10" ht="15" x14ac:dyDescent="0.2">
      <c r="A10" s="127"/>
      <c r="B10" s="127"/>
      <c r="C10" s="127"/>
      <c r="D10" s="127"/>
      <c r="E10" s="127"/>
      <c r="F10" s="127"/>
      <c r="G10" s="4"/>
      <c r="H10" s="4"/>
    </row>
    <row r="11" spans="1:10" ht="15" x14ac:dyDescent="0.2">
      <c r="A11" s="116"/>
      <c r="B11" s="116"/>
      <c r="C11" s="116"/>
      <c r="D11" s="116"/>
      <c r="E11" s="116"/>
      <c r="F11" s="116"/>
      <c r="G11" s="4"/>
      <c r="H11" s="4"/>
    </row>
    <row r="12" spans="1:10" ht="15" x14ac:dyDescent="0.2">
      <c r="A12" s="116"/>
      <c r="B12" s="116"/>
      <c r="C12" s="116"/>
      <c r="D12" s="116"/>
      <c r="E12" s="116"/>
      <c r="F12" s="116"/>
      <c r="G12" s="4"/>
      <c r="H12" s="4"/>
    </row>
    <row r="13" spans="1:10" ht="15" x14ac:dyDescent="0.2">
      <c r="A13" s="116"/>
      <c r="B13" s="116"/>
      <c r="C13" s="116"/>
      <c r="D13" s="116"/>
      <c r="E13" s="116"/>
      <c r="F13" s="116"/>
      <c r="G13" s="4"/>
      <c r="H13" s="4"/>
    </row>
    <row r="14" spans="1:10" ht="15" x14ac:dyDescent="0.2">
      <c r="A14" s="116"/>
      <c r="B14" s="116"/>
      <c r="C14" s="116"/>
      <c r="D14" s="116"/>
      <c r="E14" s="116"/>
      <c r="F14" s="116"/>
      <c r="G14" s="4"/>
      <c r="H14" s="4"/>
    </row>
    <row r="15" spans="1:10" ht="15" x14ac:dyDescent="0.2">
      <c r="A15" s="116"/>
      <c r="B15" s="116"/>
      <c r="C15" s="116"/>
      <c r="D15" s="116"/>
      <c r="E15" s="116"/>
      <c r="F15" s="116"/>
      <c r="G15" s="4"/>
      <c r="H15" s="4"/>
    </row>
    <row r="16" spans="1:10" ht="15" x14ac:dyDescent="0.2">
      <c r="A16" s="116"/>
      <c r="B16" s="116"/>
      <c r="C16" s="116"/>
      <c r="D16" s="116"/>
      <c r="E16" s="116"/>
      <c r="F16" s="116"/>
      <c r="G16" s="4"/>
      <c r="H16" s="4"/>
    </row>
    <row r="17" spans="1:8" ht="15" x14ac:dyDescent="0.2">
      <c r="A17" s="116"/>
      <c r="B17" s="116"/>
      <c r="C17" s="116"/>
      <c r="D17" s="116"/>
      <c r="E17" s="116"/>
      <c r="F17" s="116"/>
      <c r="G17" s="4"/>
      <c r="H17" s="4"/>
    </row>
    <row r="18" spans="1:8" ht="15" x14ac:dyDescent="0.2">
      <c r="A18" s="116"/>
      <c r="B18" s="116"/>
      <c r="C18" s="116"/>
      <c r="D18" s="116"/>
      <c r="E18" s="116"/>
      <c r="F18" s="116"/>
      <c r="G18" s="4"/>
      <c r="H18" s="4"/>
    </row>
    <row r="19" spans="1:8" ht="15" x14ac:dyDescent="0.2">
      <c r="A19" s="116"/>
      <c r="B19" s="116"/>
      <c r="C19" s="116"/>
      <c r="D19" s="116"/>
      <c r="E19" s="116"/>
      <c r="F19" s="116"/>
      <c r="G19" s="4"/>
      <c r="H19" s="4"/>
    </row>
    <row r="20" spans="1:8" ht="15" x14ac:dyDescent="0.2">
      <c r="A20" s="116"/>
      <c r="B20" s="116"/>
      <c r="C20" s="116"/>
      <c r="D20" s="116"/>
      <c r="E20" s="116"/>
      <c r="F20" s="116"/>
      <c r="G20" s="4"/>
      <c r="H20" s="4"/>
    </row>
    <row r="21" spans="1:8" ht="15" x14ac:dyDescent="0.2">
      <c r="A21" s="116"/>
      <c r="B21" s="116"/>
      <c r="C21" s="116"/>
      <c r="D21" s="116"/>
      <c r="E21" s="116"/>
      <c r="F21" s="116"/>
      <c r="G21" s="4"/>
      <c r="H21" s="4"/>
    </row>
    <row r="22" spans="1:8" ht="15" x14ac:dyDescent="0.2">
      <c r="A22" s="116"/>
      <c r="B22" s="116"/>
      <c r="C22" s="116"/>
      <c r="D22" s="116"/>
      <c r="E22" s="116"/>
      <c r="F22" s="116"/>
      <c r="G22" s="4"/>
      <c r="H22" s="4"/>
    </row>
    <row r="23" spans="1:8" ht="15" x14ac:dyDescent="0.2">
      <c r="A23" s="116"/>
      <c r="B23" s="116"/>
      <c r="C23" s="116"/>
      <c r="D23" s="116"/>
      <c r="E23" s="116"/>
      <c r="F23" s="116"/>
      <c r="G23" s="4"/>
      <c r="H23" s="4"/>
    </row>
    <row r="24" spans="1:8" ht="15" x14ac:dyDescent="0.2">
      <c r="A24" s="116"/>
      <c r="B24" s="116"/>
      <c r="C24" s="116"/>
      <c r="D24" s="116"/>
      <c r="E24" s="116"/>
      <c r="F24" s="116"/>
      <c r="G24" s="4"/>
      <c r="H24" s="4"/>
    </row>
    <row r="25" spans="1:8" ht="15" x14ac:dyDescent="0.2">
      <c r="A25" s="116"/>
      <c r="B25" s="116"/>
      <c r="C25" s="116"/>
      <c r="D25" s="116"/>
      <c r="E25" s="116"/>
      <c r="F25" s="116"/>
      <c r="G25" s="4"/>
      <c r="H25" s="4"/>
    </row>
    <row r="26" spans="1:8" ht="15" x14ac:dyDescent="0.2">
      <c r="A26" s="116"/>
      <c r="B26" s="116"/>
      <c r="C26" s="116"/>
      <c r="D26" s="116"/>
      <c r="E26" s="116"/>
      <c r="F26" s="116"/>
      <c r="G26" s="4"/>
      <c r="H26" s="4"/>
    </row>
    <row r="27" spans="1:8" ht="15" x14ac:dyDescent="0.2">
      <c r="A27" s="116"/>
      <c r="B27" s="116"/>
      <c r="C27" s="116"/>
      <c r="D27" s="116"/>
      <c r="E27" s="116"/>
      <c r="F27" s="116"/>
      <c r="G27" s="4"/>
      <c r="H27" s="4"/>
    </row>
    <row r="28" spans="1:8" ht="15" x14ac:dyDescent="0.2">
      <c r="A28" s="116"/>
      <c r="B28" s="116"/>
      <c r="C28" s="116"/>
      <c r="D28" s="116"/>
      <c r="E28" s="116"/>
      <c r="F28" s="116"/>
      <c r="G28" s="4"/>
      <c r="H28" s="4"/>
    </row>
    <row r="29" spans="1:8" ht="15" x14ac:dyDescent="0.2">
      <c r="A29" s="116"/>
      <c r="B29" s="116"/>
      <c r="C29" s="116"/>
      <c r="D29" s="116"/>
      <c r="E29" s="116"/>
      <c r="F29" s="116"/>
      <c r="G29" s="4"/>
      <c r="H29" s="4"/>
    </row>
    <row r="30" spans="1:8" ht="15" x14ac:dyDescent="0.2">
      <c r="A30" s="116"/>
      <c r="B30" s="116"/>
      <c r="C30" s="116"/>
      <c r="D30" s="116"/>
      <c r="E30" s="116"/>
      <c r="F30" s="116"/>
      <c r="G30" s="4"/>
      <c r="H30" s="4"/>
    </row>
    <row r="31" spans="1:8" ht="15" x14ac:dyDescent="0.2">
      <c r="A31" s="116"/>
      <c r="B31" s="116"/>
      <c r="C31" s="116"/>
      <c r="D31" s="116"/>
      <c r="E31" s="116"/>
      <c r="F31" s="116"/>
      <c r="G31" s="4"/>
      <c r="H31" s="4"/>
    </row>
    <row r="32" spans="1:8" ht="15" x14ac:dyDescent="0.2">
      <c r="A32" s="116"/>
      <c r="B32" s="116"/>
      <c r="C32" s="116"/>
      <c r="D32" s="116"/>
      <c r="E32" s="116"/>
      <c r="F32" s="116"/>
      <c r="G32" s="4"/>
      <c r="H32" s="4"/>
    </row>
    <row r="33" spans="1:9" ht="15" x14ac:dyDescent="0.2">
      <c r="A33" s="116"/>
      <c r="B33" s="116"/>
      <c r="C33" s="116"/>
      <c r="D33" s="116"/>
      <c r="E33" s="116"/>
      <c r="F33" s="116"/>
      <c r="G33" s="4"/>
      <c r="H33" s="4"/>
    </row>
    <row r="34" spans="1:9" ht="15" x14ac:dyDescent="0.3">
      <c r="A34" s="116"/>
      <c r="B34" s="128"/>
      <c r="C34" s="128"/>
      <c r="D34" s="128"/>
      <c r="E34" s="128"/>
      <c r="F34" s="128" t="s">
        <v>351</v>
      </c>
      <c r="G34" s="115">
        <f>SUM(G9:G33)</f>
        <v>0</v>
      </c>
      <c r="H34" s="115">
        <f>SUM(H9:H33)</f>
        <v>0</v>
      </c>
    </row>
    <row r="35" spans="1:9" ht="15" x14ac:dyDescent="0.3">
      <c r="A35" s="276"/>
      <c r="B35" s="276"/>
      <c r="C35" s="276"/>
      <c r="D35" s="276"/>
      <c r="E35" s="276"/>
      <c r="F35" s="276"/>
      <c r="G35" s="276"/>
      <c r="H35" s="232"/>
      <c r="I35" s="232"/>
    </row>
    <row r="36" spans="1:9" ht="15" x14ac:dyDescent="0.3">
      <c r="A36" s="277" t="s">
        <v>405</v>
      </c>
      <c r="B36" s="277"/>
      <c r="C36" s="276"/>
      <c r="D36" s="276"/>
      <c r="E36" s="276"/>
      <c r="F36" s="276"/>
      <c r="G36" s="276"/>
      <c r="H36" s="232"/>
      <c r="I36" s="232"/>
    </row>
    <row r="37" spans="1:9" ht="15" x14ac:dyDescent="0.3">
      <c r="A37" s="277" t="s">
        <v>350</v>
      </c>
      <c r="B37" s="277"/>
      <c r="C37" s="276"/>
      <c r="D37" s="276"/>
      <c r="E37" s="276"/>
      <c r="F37" s="276"/>
      <c r="G37" s="276"/>
      <c r="H37" s="232"/>
      <c r="I37" s="232"/>
    </row>
    <row r="38" spans="1:9" ht="15" x14ac:dyDescent="0.3">
      <c r="A38" s="277"/>
      <c r="B38" s="277"/>
      <c r="C38" s="232"/>
      <c r="D38" s="232"/>
      <c r="E38" s="232"/>
      <c r="F38" s="232"/>
      <c r="G38" s="232"/>
      <c r="H38" s="232"/>
      <c r="I38" s="232"/>
    </row>
    <row r="39" spans="1:9" ht="15" x14ac:dyDescent="0.3">
      <c r="A39" s="277"/>
      <c r="B39" s="277"/>
      <c r="C39" s="232"/>
      <c r="D39" s="232"/>
      <c r="E39" s="232"/>
      <c r="F39" s="232"/>
      <c r="G39" s="232"/>
      <c r="H39" s="232"/>
      <c r="I39" s="232"/>
    </row>
    <row r="40" spans="1:9" x14ac:dyDescent="0.2">
      <c r="A40" s="273"/>
      <c r="B40" s="273"/>
      <c r="C40" s="273"/>
      <c r="D40" s="273"/>
      <c r="E40" s="273"/>
      <c r="F40" s="273"/>
      <c r="G40" s="273"/>
      <c r="H40" s="273"/>
      <c r="I40" s="273"/>
    </row>
    <row r="41" spans="1:9" ht="15" x14ac:dyDescent="0.3">
      <c r="A41" s="238" t="s">
        <v>107</v>
      </c>
      <c r="B41" s="238"/>
      <c r="C41" s="232"/>
      <c r="D41" s="232"/>
      <c r="E41" s="232"/>
      <c r="F41" s="232"/>
      <c r="G41" s="232"/>
      <c r="H41" s="232"/>
      <c r="I41" s="232"/>
    </row>
    <row r="42" spans="1:9" ht="15" x14ac:dyDescent="0.3">
      <c r="A42" s="232"/>
      <c r="B42" s="232"/>
      <c r="C42" s="232"/>
      <c r="D42" s="232"/>
      <c r="E42" s="232"/>
      <c r="F42" s="232"/>
      <c r="G42" s="232"/>
      <c r="H42" s="232"/>
      <c r="I42" s="232"/>
    </row>
    <row r="43" spans="1:9" ht="15" x14ac:dyDescent="0.3">
      <c r="A43" s="232"/>
      <c r="B43" s="232"/>
      <c r="C43" s="232"/>
      <c r="D43" s="232"/>
      <c r="E43" s="232"/>
      <c r="F43" s="232"/>
      <c r="G43" s="232"/>
      <c r="H43" s="232"/>
      <c r="I43" s="239"/>
    </row>
    <row r="44" spans="1:9" ht="15" x14ac:dyDescent="0.3">
      <c r="A44" s="238"/>
      <c r="B44" s="238"/>
      <c r="C44" s="238" t="s">
        <v>436</v>
      </c>
      <c r="D44" s="238"/>
      <c r="E44" s="276"/>
      <c r="F44" s="238"/>
      <c r="G44" s="238"/>
      <c r="H44" s="232"/>
      <c r="I44" s="239"/>
    </row>
    <row r="45" spans="1:9" ht="15" x14ac:dyDescent="0.3">
      <c r="A45" s="232"/>
      <c r="B45" s="232"/>
      <c r="C45" s="232" t="s">
        <v>273</v>
      </c>
      <c r="D45" s="232"/>
      <c r="E45" s="232"/>
      <c r="F45" s="232"/>
      <c r="G45" s="232"/>
      <c r="H45" s="232"/>
      <c r="I45" s="239"/>
    </row>
    <row r="46" spans="1:9" x14ac:dyDescent="0.2">
      <c r="A46" s="240"/>
      <c r="B46" s="240"/>
      <c r="C46" s="240" t="s">
        <v>140</v>
      </c>
      <c r="D46" s="240"/>
      <c r="E46" s="240"/>
      <c r="F46" s="240"/>
      <c r="G46" s="240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SheetLayoutView="70" workbookViewId="0">
      <selection activeCell="P50" sqref="P50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03" t="s">
        <v>308</v>
      </c>
      <c r="B1" s="160"/>
      <c r="C1" s="561" t="s">
        <v>110</v>
      </c>
      <c r="D1" s="561"/>
      <c r="E1" s="197"/>
    </row>
    <row r="2" spans="1:12" x14ac:dyDescent="0.3">
      <c r="A2" s="105" t="s">
        <v>141</v>
      </c>
      <c r="B2" s="160"/>
      <c r="C2" s="559" t="s">
        <v>719</v>
      </c>
      <c r="D2" s="560"/>
      <c r="E2" s="197"/>
    </row>
    <row r="3" spans="1:12" x14ac:dyDescent="0.3">
      <c r="A3" s="105"/>
      <c r="B3" s="160"/>
      <c r="C3" s="104"/>
      <c r="D3" s="104"/>
      <c r="E3" s="197"/>
    </row>
    <row r="4" spans="1:12" s="2" customFormat="1" x14ac:dyDescent="0.3">
      <c r="A4" s="106" t="str">
        <f>'ფორმა N2'!A4</f>
        <v>ანგარიშვალდებული პირის დასახელება:</v>
      </c>
      <c r="B4" s="106"/>
      <c r="C4" s="105"/>
      <c r="D4" s="105"/>
      <c r="E4" s="154"/>
      <c r="L4" s="21"/>
    </row>
    <row r="5" spans="1:12" s="2" customFormat="1" x14ac:dyDescent="0.3">
      <c r="A5" s="270" t="s">
        <v>519</v>
      </c>
      <c r="B5" s="109"/>
      <c r="C5" s="109"/>
      <c r="D5" s="109"/>
      <c r="E5" s="109"/>
      <c r="F5" s="109"/>
      <c r="G5" s="105"/>
    </row>
    <row r="6" spans="1:12" s="2" customFormat="1" x14ac:dyDescent="0.3">
      <c r="A6" s="106"/>
      <c r="B6" s="106"/>
      <c r="C6" s="105"/>
      <c r="D6" s="105"/>
      <c r="E6" s="154"/>
    </row>
    <row r="7" spans="1:12" s="6" customFormat="1" x14ac:dyDescent="0.3">
      <c r="A7" s="129"/>
      <c r="B7" s="129"/>
      <c r="C7" s="107"/>
      <c r="D7" s="107"/>
      <c r="E7" s="198"/>
    </row>
    <row r="8" spans="1:12" s="6" customFormat="1" ht="30" x14ac:dyDescent="0.3">
      <c r="A8" s="150" t="s">
        <v>64</v>
      </c>
      <c r="B8" s="108" t="s">
        <v>11</v>
      </c>
      <c r="C8" s="108" t="s">
        <v>10</v>
      </c>
      <c r="D8" s="108" t="s">
        <v>9</v>
      </c>
      <c r="E8" s="198"/>
    </row>
    <row r="9" spans="1:12" s="9" customFormat="1" ht="18" x14ac:dyDescent="0.2">
      <c r="A9" s="13">
        <v>1</v>
      </c>
      <c r="B9" s="13" t="s">
        <v>57</v>
      </c>
      <c r="C9" s="111">
        <f>SUM(C10,C13,C52,C55,C56,C57,C74,C75)</f>
        <v>0</v>
      </c>
      <c r="D9" s="111">
        <f>SUM(D10,D13,D52,D55,D56,D57,D63,D70,D71,D75)</f>
        <v>0</v>
      </c>
      <c r="E9" s="199"/>
    </row>
    <row r="10" spans="1:12" s="9" customFormat="1" ht="18" x14ac:dyDescent="0.2">
      <c r="A10" s="14">
        <v>1.1000000000000001</v>
      </c>
      <c r="B10" s="14" t="s">
        <v>58</v>
      </c>
      <c r="C10" s="113">
        <f>SUM(C11:C12)</f>
        <v>0</v>
      </c>
      <c r="D10" s="113">
        <f>SUM(D11:D12)</f>
        <v>0</v>
      </c>
      <c r="E10" s="199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99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97"/>
    </row>
    <row r="13" spans="1:12" x14ac:dyDescent="0.3">
      <c r="A13" s="14">
        <v>1.2</v>
      </c>
      <c r="B13" s="14" t="s">
        <v>60</v>
      </c>
      <c r="C13" s="113">
        <f>SUM(C14,C17,C29:C32,C35,C36,C42,C43,C44,C45,C46,C50,C51)</f>
        <v>0</v>
      </c>
      <c r="D13" s="113">
        <f>SUM(D14,D17,D29:D32,D35,D36,D42,D43,D44,D45,D46,D50,D51)</f>
        <v>0</v>
      </c>
      <c r="E13" s="197"/>
    </row>
    <row r="14" spans="1:12" x14ac:dyDescent="0.3">
      <c r="A14" s="16" t="s">
        <v>32</v>
      </c>
      <c r="B14" s="16" t="s">
        <v>1</v>
      </c>
      <c r="C14" s="112">
        <f>SUM(C15:C16)</f>
        <v>0</v>
      </c>
      <c r="D14" s="112">
        <f>SUM(D15:D16)</f>
        <v>0</v>
      </c>
      <c r="E14" s="197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97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97"/>
    </row>
    <row r="17" spans="1:5" x14ac:dyDescent="0.3">
      <c r="A17" s="16" t="s">
        <v>33</v>
      </c>
      <c r="B17" s="16" t="s">
        <v>2</v>
      </c>
      <c r="C17" s="112">
        <f>SUM(C18:C23,C28)</f>
        <v>0</v>
      </c>
      <c r="D17" s="112">
        <f>SUM(D18:D23,D28)</f>
        <v>0</v>
      </c>
      <c r="E17" s="197"/>
    </row>
    <row r="18" spans="1:5" ht="30" x14ac:dyDescent="0.3">
      <c r="A18" s="17" t="s">
        <v>12</v>
      </c>
      <c r="B18" s="17" t="s">
        <v>253</v>
      </c>
      <c r="C18" s="37"/>
      <c r="D18" s="38"/>
      <c r="E18" s="197"/>
    </row>
    <row r="19" spans="1:5" x14ac:dyDescent="0.3">
      <c r="A19" s="17" t="s">
        <v>13</v>
      </c>
      <c r="B19" s="17" t="s">
        <v>14</v>
      </c>
      <c r="C19" s="37"/>
      <c r="D19" s="39"/>
      <c r="E19" s="197"/>
    </row>
    <row r="20" spans="1:5" ht="30" x14ac:dyDescent="0.3">
      <c r="A20" s="17" t="s">
        <v>287</v>
      </c>
      <c r="B20" s="17" t="s">
        <v>22</v>
      </c>
      <c r="C20" s="37"/>
      <c r="D20" s="40"/>
      <c r="E20" s="197"/>
    </row>
    <row r="21" spans="1:5" x14ac:dyDescent="0.3">
      <c r="A21" s="17" t="s">
        <v>288</v>
      </c>
      <c r="B21" s="17" t="s">
        <v>15</v>
      </c>
      <c r="C21" s="37"/>
      <c r="D21" s="40"/>
      <c r="E21" s="197"/>
    </row>
    <row r="22" spans="1:5" x14ac:dyDescent="0.3">
      <c r="A22" s="17" t="s">
        <v>289</v>
      </c>
      <c r="B22" s="17" t="s">
        <v>16</v>
      </c>
      <c r="C22" s="37"/>
      <c r="D22" s="40"/>
      <c r="E22" s="197"/>
    </row>
    <row r="23" spans="1:5" x14ac:dyDescent="0.3">
      <c r="A23" s="17" t="s">
        <v>290</v>
      </c>
      <c r="B23" s="17" t="s">
        <v>17</v>
      </c>
      <c r="C23" s="163"/>
      <c r="D23" s="163"/>
      <c r="E23" s="197"/>
    </row>
    <row r="24" spans="1:5" ht="16.5" customHeight="1" x14ac:dyDescent="0.3">
      <c r="A24" s="18" t="s">
        <v>291</v>
      </c>
      <c r="B24" s="18" t="s">
        <v>18</v>
      </c>
      <c r="C24" s="37"/>
      <c r="D24" s="40"/>
      <c r="E24" s="197"/>
    </row>
    <row r="25" spans="1:5" ht="16.5" customHeight="1" x14ac:dyDescent="0.3">
      <c r="A25" s="18" t="s">
        <v>292</v>
      </c>
      <c r="B25" s="18" t="s">
        <v>19</v>
      </c>
      <c r="C25" s="37"/>
      <c r="D25" s="40"/>
      <c r="E25" s="197"/>
    </row>
    <row r="26" spans="1:5" ht="16.5" customHeight="1" x14ac:dyDescent="0.3">
      <c r="A26" s="18" t="s">
        <v>293</v>
      </c>
      <c r="B26" s="18" t="s">
        <v>20</v>
      </c>
      <c r="C26" s="37"/>
      <c r="D26" s="40"/>
      <c r="E26" s="197"/>
    </row>
    <row r="27" spans="1:5" ht="16.5" customHeight="1" x14ac:dyDescent="0.3">
      <c r="A27" s="18" t="s">
        <v>294</v>
      </c>
      <c r="B27" s="18" t="s">
        <v>23</v>
      </c>
      <c r="C27" s="37"/>
      <c r="D27" s="41"/>
      <c r="E27" s="197"/>
    </row>
    <row r="28" spans="1:5" x14ac:dyDescent="0.3">
      <c r="A28" s="17" t="s">
        <v>295</v>
      </c>
      <c r="B28" s="17" t="s">
        <v>21</v>
      </c>
      <c r="C28" s="37"/>
      <c r="D28" s="41"/>
      <c r="E28" s="197"/>
    </row>
    <row r="29" spans="1:5" x14ac:dyDescent="0.3">
      <c r="A29" s="16" t="s">
        <v>34</v>
      </c>
      <c r="B29" s="16" t="s">
        <v>3</v>
      </c>
      <c r="C29" s="33"/>
      <c r="D29" s="34"/>
      <c r="E29" s="197"/>
    </row>
    <row r="30" spans="1:5" x14ac:dyDescent="0.3">
      <c r="A30" s="16" t="s">
        <v>35</v>
      </c>
      <c r="B30" s="16" t="s">
        <v>4</v>
      </c>
      <c r="C30" s="33"/>
      <c r="D30" s="34"/>
      <c r="E30" s="197"/>
    </row>
    <row r="31" spans="1:5" x14ac:dyDescent="0.3">
      <c r="A31" s="16" t="s">
        <v>36</v>
      </c>
      <c r="B31" s="16" t="s">
        <v>5</v>
      </c>
      <c r="C31" s="33"/>
      <c r="D31" s="34"/>
      <c r="E31" s="197"/>
    </row>
    <row r="32" spans="1:5" ht="30" x14ac:dyDescent="0.3">
      <c r="A32" s="16" t="s">
        <v>37</v>
      </c>
      <c r="B32" s="16" t="s">
        <v>63</v>
      </c>
      <c r="C32" s="112">
        <f>SUM(C33:C34)</f>
        <v>0</v>
      </c>
      <c r="D32" s="112">
        <f>SUM(D33:D34)</f>
        <v>0</v>
      </c>
      <c r="E32" s="197"/>
    </row>
    <row r="33" spans="1:5" x14ac:dyDescent="0.3">
      <c r="A33" s="17" t="s">
        <v>296</v>
      </c>
      <c r="B33" s="17" t="s">
        <v>56</v>
      </c>
      <c r="C33" s="33"/>
      <c r="D33" s="34"/>
      <c r="E33" s="197"/>
    </row>
    <row r="34" spans="1:5" x14ac:dyDescent="0.3">
      <c r="A34" s="17" t="s">
        <v>297</v>
      </c>
      <c r="B34" s="17" t="s">
        <v>55</v>
      </c>
      <c r="C34" s="33"/>
      <c r="D34" s="34"/>
      <c r="E34" s="197"/>
    </row>
    <row r="35" spans="1:5" x14ac:dyDescent="0.3">
      <c r="A35" s="16" t="s">
        <v>38</v>
      </c>
      <c r="B35" s="16" t="s">
        <v>49</v>
      </c>
      <c r="C35" s="33"/>
      <c r="D35" s="34"/>
      <c r="E35" s="197"/>
    </row>
    <row r="36" spans="1:5" x14ac:dyDescent="0.3">
      <c r="A36" s="16" t="s">
        <v>39</v>
      </c>
      <c r="B36" s="16" t="s">
        <v>362</v>
      </c>
      <c r="C36" s="112">
        <f>SUM(C37:C41)</f>
        <v>0</v>
      </c>
      <c r="D36" s="112">
        <f>SUM(D37:D41)</f>
        <v>0</v>
      </c>
      <c r="E36" s="197"/>
    </row>
    <row r="37" spans="1:5" x14ac:dyDescent="0.3">
      <c r="A37" s="17" t="s">
        <v>359</v>
      </c>
      <c r="B37" s="17" t="s">
        <v>363</v>
      </c>
      <c r="C37" s="33"/>
      <c r="D37" s="33"/>
      <c r="E37" s="197"/>
    </row>
    <row r="38" spans="1:5" x14ac:dyDescent="0.3">
      <c r="A38" s="17" t="s">
        <v>360</v>
      </c>
      <c r="B38" s="17" t="s">
        <v>364</v>
      </c>
      <c r="C38" s="33"/>
      <c r="D38" s="33"/>
      <c r="E38" s="197"/>
    </row>
    <row r="39" spans="1:5" x14ac:dyDescent="0.3">
      <c r="A39" s="17" t="s">
        <v>361</v>
      </c>
      <c r="B39" s="17" t="s">
        <v>367</v>
      </c>
      <c r="C39" s="33"/>
      <c r="D39" s="34"/>
      <c r="E39" s="197"/>
    </row>
    <row r="40" spans="1:5" x14ac:dyDescent="0.3">
      <c r="A40" s="17" t="s">
        <v>366</v>
      </c>
      <c r="B40" s="17" t="s">
        <v>368</v>
      </c>
      <c r="C40" s="33"/>
      <c r="D40" s="34"/>
      <c r="E40" s="197"/>
    </row>
    <row r="41" spans="1:5" x14ac:dyDescent="0.3">
      <c r="A41" s="17" t="s">
        <v>369</v>
      </c>
      <c r="B41" s="17" t="s">
        <v>365</v>
      </c>
      <c r="C41" s="33"/>
      <c r="D41" s="34"/>
      <c r="E41" s="197"/>
    </row>
    <row r="42" spans="1:5" ht="30" x14ac:dyDescent="0.3">
      <c r="A42" s="16" t="s">
        <v>40</v>
      </c>
      <c r="B42" s="16" t="s">
        <v>28</v>
      </c>
      <c r="C42" s="33"/>
      <c r="D42" s="34"/>
      <c r="E42" s="197"/>
    </row>
    <row r="43" spans="1:5" x14ac:dyDescent="0.3">
      <c r="A43" s="16" t="s">
        <v>41</v>
      </c>
      <c r="B43" s="16" t="s">
        <v>24</v>
      </c>
      <c r="C43" s="33"/>
      <c r="D43" s="34"/>
      <c r="E43" s="197"/>
    </row>
    <row r="44" spans="1:5" x14ac:dyDescent="0.3">
      <c r="A44" s="16" t="s">
        <v>42</v>
      </c>
      <c r="B44" s="16" t="s">
        <v>25</v>
      </c>
      <c r="C44" s="33"/>
      <c r="D44" s="34"/>
      <c r="E44" s="197"/>
    </row>
    <row r="45" spans="1:5" x14ac:dyDescent="0.3">
      <c r="A45" s="16" t="s">
        <v>43</v>
      </c>
      <c r="B45" s="16" t="s">
        <v>26</v>
      </c>
      <c r="C45" s="33"/>
      <c r="D45" s="34"/>
      <c r="E45" s="197"/>
    </row>
    <row r="46" spans="1:5" x14ac:dyDescent="0.3">
      <c r="A46" s="16" t="s">
        <v>44</v>
      </c>
      <c r="B46" s="16" t="s">
        <v>302</v>
      </c>
      <c r="C46" s="112">
        <f>SUM(C47:C49)</f>
        <v>0</v>
      </c>
      <c r="D46" s="112">
        <f>SUM(D47:D49)</f>
        <v>0</v>
      </c>
      <c r="E46" s="197"/>
    </row>
    <row r="47" spans="1:5" x14ac:dyDescent="0.3">
      <c r="A47" s="126" t="s">
        <v>375</v>
      </c>
      <c r="B47" s="126" t="s">
        <v>378</v>
      </c>
      <c r="C47" s="33"/>
      <c r="D47" s="34"/>
      <c r="E47" s="197"/>
    </row>
    <row r="48" spans="1:5" x14ac:dyDescent="0.3">
      <c r="A48" s="126" t="s">
        <v>376</v>
      </c>
      <c r="B48" s="126" t="s">
        <v>377</v>
      </c>
      <c r="C48" s="33"/>
      <c r="D48" s="34"/>
      <c r="E48" s="197"/>
    </row>
    <row r="49" spans="1:5" x14ac:dyDescent="0.3">
      <c r="A49" s="126" t="s">
        <v>379</v>
      </c>
      <c r="B49" s="126" t="s">
        <v>380</v>
      </c>
      <c r="C49" s="33"/>
      <c r="D49" s="34"/>
      <c r="E49" s="197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197"/>
    </row>
    <row r="51" spans="1:5" x14ac:dyDescent="0.3">
      <c r="A51" s="16" t="s">
        <v>46</v>
      </c>
      <c r="B51" s="16" t="s">
        <v>6</v>
      </c>
      <c r="C51" s="33"/>
      <c r="D51" s="34"/>
      <c r="E51" s="197"/>
    </row>
    <row r="52" spans="1:5" ht="30" x14ac:dyDescent="0.3">
      <c r="A52" s="14">
        <v>1.3</v>
      </c>
      <c r="B52" s="116" t="s">
        <v>419</v>
      </c>
      <c r="C52" s="113"/>
      <c r="D52" s="113">
        <f>SUM(D53:D54)</f>
        <v>0</v>
      </c>
      <c r="E52" s="197"/>
    </row>
    <row r="53" spans="1:5" ht="30" x14ac:dyDescent="0.3">
      <c r="A53" s="16" t="s">
        <v>50</v>
      </c>
      <c r="B53" s="16" t="s">
        <v>48</v>
      </c>
      <c r="C53" s="33"/>
      <c r="D53" s="34"/>
      <c r="E53" s="197"/>
    </row>
    <row r="54" spans="1:5" x14ac:dyDescent="0.3">
      <c r="A54" s="16" t="s">
        <v>51</v>
      </c>
      <c r="B54" s="16" t="s">
        <v>47</v>
      </c>
      <c r="C54" s="33"/>
      <c r="D54" s="34"/>
      <c r="E54" s="197"/>
    </row>
    <row r="55" spans="1:5" x14ac:dyDescent="0.3">
      <c r="A55" s="14">
        <v>1.4</v>
      </c>
      <c r="B55" s="14" t="s">
        <v>421</v>
      </c>
      <c r="C55" s="33"/>
      <c r="D55" s="34"/>
      <c r="E55" s="197"/>
    </row>
    <row r="56" spans="1:5" x14ac:dyDescent="0.3">
      <c r="A56" s="14">
        <v>1.5</v>
      </c>
      <c r="B56" s="14" t="s">
        <v>7</v>
      </c>
      <c r="C56" s="37"/>
      <c r="D56" s="40"/>
      <c r="E56" s="197"/>
    </row>
    <row r="57" spans="1:5" x14ac:dyDescent="0.3">
      <c r="A57" s="14">
        <v>1.6</v>
      </c>
      <c r="B57" s="45" t="s">
        <v>8</v>
      </c>
      <c r="C57" s="113">
        <f>SUM(C58:C62)</f>
        <v>0</v>
      </c>
      <c r="D57" s="113">
        <f>SUM(D58:D62)</f>
        <v>0</v>
      </c>
      <c r="E57" s="197"/>
    </row>
    <row r="58" spans="1:5" x14ac:dyDescent="0.3">
      <c r="A58" s="16" t="s">
        <v>303</v>
      </c>
      <c r="B58" s="46" t="s">
        <v>52</v>
      </c>
      <c r="C58" s="37"/>
      <c r="D58" s="40"/>
      <c r="E58" s="197"/>
    </row>
    <row r="59" spans="1:5" ht="30" x14ac:dyDescent="0.3">
      <c r="A59" s="16" t="s">
        <v>304</v>
      </c>
      <c r="B59" s="46" t="s">
        <v>54</v>
      </c>
      <c r="C59" s="37"/>
      <c r="D59" s="40"/>
      <c r="E59" s="197"/>
    </row>
    <row r="60" spans="1:5" x14ac:dyDescent="0.3">
      <c r="A60" s="16" t="s">
        <v>305</v>
      </c>
      <c r="B60" s="46" t="s">
        <v>53</v>
      </c>
      <c r="C60" s="40"/>
      <c r="D60" s="40"/>
      <c r="E60" s="197"/>
    </row>
    <row r="61" spans="1:5" x14ac:dyDescent="0.3">
      <c r="A61" s="16" t="s">
        <v>306</v>
      </c>
      <c r="B61" s="46" t="s">
        <v>27</v>
      </c>
      <c r="C61" s="37"/>
      <c r="D61" s="40"/>
      <c r="E61" s="197"/>
    </row>
    <row r="62" spans="1:5" x14ac:dyDescent="0.3">
      <c r="A62" s="16" t="s">
        <v>342</v>
      </c>
      <c r="B62" s="264" t="s">
        <v>343</v>
      </c>
      <c r="C62" s="37"/>
      <c r="D62" s="265"/>
      <c r="E62" s="197"/>
    </row>
    <row r="63" spans="1:5" x14ac:dyDescent="0.3">
      <c r="A63" s="13">
        <v>2</v>
      </c>
      <c r="B63" s="47" t="s">
        <v>106</v>
      </c>
      <c r="C63" s="331"/>
      <c r="D63" s="164">
        <f>SUM(D64:D69)</f>
        <v>0</v>
      </c>
      <c r="E63" s="197"/>
    </row>
    <row r="64" spans="1:5" x14ac:dyDescent="0.3">
      <c r="A64" s="15">
        <v>2.1</v>
      </c>
      <c r="B64" s="48" t="s">
        <v>100</v>
      </c>
      <c r="C64" s="331"/>
      <c r="D64" s="42"/>
      <c r="E64" s="197"/>
    </row>
    <row r="65" spans="1:5" x14ac:dyDescent="0.3">
      <c r="A65" s="15">
        <v>2.2000000000000002</v>
      </c>
      <c r="B65" s="48" t="s">
        <v>104</v>
      </c>
      <c r="C65" s="333"/>
      <c r="D65" s="43"/>
      <c r="E65" s="197"/>
    </row>
    <row r="66" spans="1:5" x14ac:dyDescent="0.3">
      <c r="A66" s="15">
        <v>2.2999999999999998</v>
      </c>
      <c r="B66" s="48" t="s">
        <v>103</v>
      </c>
      <c r="C66" s="333"/>
      <c r="D66" s="43"/>
      <c r="E66" s="197"/>
    </row>
    <row r="67" spans="1:5" x14ac:dyDescent="0.3">
      <c r="A67" s="15">
        <v>2.4</v>
      </c>
      <c r="B67" s="48" t="s">
        <v>105</v>
      </c>
      <c r="C67" s="333"/>
      <c r="D67" s="43"/>
      <c r="E67" s="197"/>
    </row>
    <row r="68" spans="1:5" x14ac:dyDescent="0.3">
      <c r="A68" s="15">
        <v>2.5</v>
      </c>
      <c r="B68" s="48" t="s">
        <v>101</v>
      </c>
      <c r="C68" s="333"/>
      <c r="D68" s="43"/>
      <c r="E68" s="197"/>
    </row>
    <row r="69" spans="1:5" x14ac:dyDescent="0.3">
      <c r="A69" s="15">
        <v>2.6</v>
      </c>
      <c r="B69" s="48" t="s">
        <v>102</v>
      </c>
      <c r="C69" s="333"/>
      <c r="D69" s="43"/>
      <c r="E69" s="197"/>
    </row>
    <row r="70" spans="1:5" s="2" customFormat="1" x14ac:dyDescent="0.3">
      <c r="A70" s="13">
        <v>3</v>
      </c>
      <c r="B70" s="329" t="s">
        <v>453</v>
      </c>
      <c r="C70" s="332"/>
      <c r="D70" s="330"/>
      <c r="E70" s="149"/>
    </row>
    <row r="71" spans="1:5" s="2" customFormat="1" x14ac:dyDescent="0.3">
      <c r="A71" s="13">
        <v>4</v>
      </c>
      <c r="B71" s="13" t="s">
        <v>255</v>
      </c>
      <c r="C71" s="332">
        <f>SUM(C72:C73)</f>
        <v>0</v>
      </c>
      <c r="D71" s="114">
        <f>SUM(D72:D73)</f>
        <v>0</v>
      </c>
      <c r="E71" s="149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49"/>
    </row>
    <row r="73" spans="1:5" s="2" customFormat="1" x14ac:dyDescent="0.3">
      <c r="A73" s="15">
        <v>4.2</v>
      </c>
      <c r="B73" s="15" t="s">
        <v>257</v>
      </c>
      <c r="C73" s="8"/>
      <c r="D73" s="8"/>
      <c r="E73" s="149"/>
    </row>
    <row r="74" spans="1:5" s="2" customFormat="1" x14ac:dyDescent="0.3">
      <c r="A74" s="13">
        <v>5</v>
      </c>
      <c r="B74" s="327" t="s">
        <v>285</v>
      </c>
      <c r="C74" s="8"/>
      <c r="D74" s="114"/>
      <c r="E74" s="149"/>
    </row>
    <row r="75" spans="1:5" s="2" customFormat="1" ht="30" x14ac:dyDescent="0.3">
      <c r="A75" s="13">
        <v>6</v>
      </c>
      <c r="B75" s="327" t="s">
        <v>464</v>
      </c>
      <c r="C75" s="113">
        <f>SUM(C76:C81)</f>
        <v>0</v>
      </c>
      <c r="D75" s="113">
        <f>SUM(D76:D81)</f>
        <v>0</v>
      </c>
      <c r="E75" s="149"/>
    </row>
    <row r="76" spans="1:5" s="2" customFormat="1" x14ac:dyDescent="0.3">
      <c r="A76" s="15">
        <v>6.1</v>
      </c>
      <c r="B76" s="15" t="s">
        <v>68</v>
      </c>
      <c r="C76" s="8"/>
      <c r="D76" s="8"/>
      <c r="E76" s="149"/>
    </row>
    <row r="77" spans="1:5" s="2" customFormat="1" x14ac:dyDescent="0.3">
      <c r="A77" s="15">
        <v>6.2</v>
      </c>
      <c r="B77" s="15" t="s">
        <v>74</v>
      </c>
      <c r="C77" s="8"/>
      <c r="D77" s="8"/>
      <c r="E77" s="149"/>
    </row>
    <row r="78" spans="1:5" s="2" customFormat="1" x14ac:dyDescent="0.3">
      <c r="A78" s="15">
        <v>6.3</v>
      </c>
      <c r="B78" s="15" t="s">
        <v>69</v>
      </c>
      <c r="C78" s="8"/>
      <c r="D78" s="8"/>
      <c r="E78" s="149"/>
    </row>
    <row r="79" spans="1:5" s="2" customFormat="1" x14ac:dyDescent="0.3">
      <c r="A79" s="15">
        <v>6.4</v>
      </c>
      <c r="B79" s="15" t="s">
        <v>465</v>
      </c>
      <c r="C79" s="8"/>
      <c r="D79" s="8"/>
      <c r="E79" s="149"/>
    </row>
    <row r="80" spans="1:5" s="2" customFormat="1" x14ac:dyDescent="0.3">
      <c r="A80" s="15">
        <v>6.5</v>
      </c>
      <c r="B80" s="15" t="s">
        <v>466</v>
      </c>
      <c r="C80" s="8"/>
      <c r="D80" s="8"/>
      <c r="E80" s="149"/>
    </row>
    <row r="81" spans="1:9" s="2" customFormat="1" x14ac:dyDescent="0.3">
      <c r="A81" s="15">
        <v>6.6</v>
      </c>
      <c r="B81" s="15" t="s">
        <v>8</v>
      </c>
      <c r="C81" s="8"/>
      <c r="D81" s="8"/>
      <c r="E81" s="149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96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96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91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B18" sqref="B18:D2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3" t="s">
        <v>339</v>
      </c>
      <c r="B1" s="106"/>
      <c r="C1" s="561" t="s">
        <v>110</v>
      </c>
      <c r="D1" s="561"/>
      <c r="E1" s="120"/>
    </row>
    <row r="2" spans="1:5" s="6" customFormat="1" x14ac:dyDescent="0.3">
      <c r="A2" s="103" t="s">
        <v>333</v>
      </c>
      <c r="B2" s="106"/>
      <c r="C2" s="559" t="s">
        <v>719</v>
      </c>
      <c r="D2" s="560"/>
      <c r="E2" s="120"/>
    </row>
    <row r="3" spans="1:5" s="6" customFormat="1" x14ac:dyDescent="0.3">
      <c r="A3" s="105" t="s">
        <v>141</v>
      </c>
      <c r="B3" s="103"/>
      <c r="C3" s="215"/>
      <c r="D3" s="215"/>
      <c r="E3" s="120"/>
    </row>
    <row r="4" spans="1:5" s="6" customFormat="1" x14ac:dyDescent="0.3">
      <c r="A4" s="105"/>
      <c r="B4" s="105"/>
      <c r="C4" s="215"/>
      <c r="D4" s="215"/>
      <c r="E4" s="120"/>
    </row>
    <row r="5" spans="1:5" x14ac:dyDescent="0.3">
      <c r="A5" s="106" t="str">
        <f>'ფორმა N2'!A4</f>
        <v>ანგარიშვალდებული პირის დასახელება:</v>
      </c>
      <c r="B5" s="106"/>
      <c r="C5" s="105"/>
      <c r="D5" s="105"/>
      <c r="E5" s="121"/>
    </row>
    <row r="6" spans="1:5" x14ac:dyDescent="0.3">
      <c r="A6" s="270" t="s">
        <v>519</v>
      </c>
      <c r="B6" s="109"/>
      <c r="C6" s="109"/>
      <c r="D6" s="109"/>
      <c r="E6" s="121"/>
    </row>
    <row r="7" spans="1:5" x14ac:dyDescent="0.3">
      <c r="A7" s="106"/>
      <c r="B7" s="106"/>
      <c r="C7" s="105"/>
      <c r="D7" s="105"/>
      <c r="E7" s="121"/>
    </row>
    <row r="8" spans="1:5" s="6" customFormat="1" x14ac:dyDescent="0.3">
      <c r="A8" s="214"/>
      <c r="B8" s="214"/>
      <c r="C8" s="107"/>
      <c r="D8" s="107"/>
      <c r="E8" s="120"/>
    </row>
    <row r="9" spans="1:5" s="6" customFormat="1" ht="30" x14ac:dyDescent="0.3">
      <c r="A9" s="118" t="s">
        <v>64</v>
      </c>
      <c r="B9" s="118" t="s">
        <v>338</v>
      </c>
      <c r="C9" s="108" t="s">
        <v>10</v>
      </c>
      <c r="D9" s="108" t="s">
        <v>9</v>
      </c>
      <c r="E9" s="120"/>
    </row>
    <row r="10" spans="1:5" s="9" customFormat="1" ht="18" x14ac:dyDescent="0.2">
      <c r="A10" s="127" t="s">
        <v>334</v>
      </c>
      <c r="B10" s="127"/>
      <c r="C10" s="4"/>
      <c r="D10" s="4"/>
      <c r="E10" s="122"/>
    </row>
    <row r="11" spans="1:5" s="10" customFormat="1" x14ac:dyDescent="0.2">
      <c r="A11" s="127" t="s">
        <v>335</v>
      </c>
      <c r="B11" s="127"/>
      <c r="C11" s="4"/>
      <c r="D11" s="4"/>
      <c r="E11" s="123"/>
    </row>
    <row r="12" spans="1:5" s="10" customFormat="1" x14ac:dyDescent="0.2">
      <c r="A12" s="116" t="s">
        <v>284</v>
      </c>
      <c r="B12" s="116"/>
      <c r="C12" s="4"/>
      <c r="D12" s="4"/>
      <c r="E12" s="123"/>
    </row>
    <row r="13" spans="1:5" s="10" customFormat="1" x14ac:dyDescent="0.2">
      <c r="A13" s="116" t="s">
        <v>284</v>
      </c>
      <c r="B13" s="116"/>
      <c r="C13" s="4"/>
      <c r="D13" s="4"/>
      <c r="E13" s="123"/>
    </row>
    <row r="14" spans="1:5" s="10" customFormat="1" x14ac:dyDescent="0.2">
      <c r="A14" s="116" t="s">
        <v>284</v>
      </c>
      <c r="B14" s="116"/>
      <c r="C14" s="4"/>
      <c r="D14" s="4"/>
      <c r="E14" s="123"/>
    </row>
    <row r="15" spans="1:5" s="10" customFormat="1" x14ac:dyDescent="0.2">
      <c r="A15" s="116" t="s">
        <v>284</v>
      </c>
      <c r="B15" s="116"/>
      <c r="C15" s="4"/>
      <c r="D15" s="4"/>
      <c r="E15" s="123"/>
    </row>
    <row r="16" spans="1:5" s="10" customFormat="1" x14ac:dyDescent="0.2">
      <c r="A16" s="116" t="s">
        <v>284</v>
      </c>
      <c r="B16" s="116"/>
      <c r="C16" s="4"/>
      <c r="D16" s="4"/>
      <c r="E16" s="123"/>
    </row>
    <row r="17" spans="1:5" s="10" customFormat="1" ht="17.25" customHeight="1" x14ac:dyDescent="0.2">
      <c r="A17" s="127" t="s">
        <v>336</v>
      </c>
      <c r="B17" s="116"/>
      <c r="C17" s="4"/>
      <c r="D17" s="4"/>
      <c r="E17" s="123"/>
    </row>
    <row r="18" spans="1:5" s="10" customFormat="1" ht="18" customHeight="1" x14ac:dyDescent="0.2">
      <c r="A18" s="127" t="s">
        <v>337</v>
      </c>
      <c r="B18" s="116"/>
      <c r="C18" s="4"/>
      <c r="D18" s="4"/>
      <c r="E18" s="123"/>
    </row>
    <row r="19" spans="1:5" s="10" customFormat="1" x14ac:dyDescent="0.2">
      <c r="A19" s="116" t="s">
        <v>284</v>
      </c>
      <c r="B19" s="116"/>
      <c r="C19" s="4"/>
      <c r="D19" s="4"/>
      <c r="E19" s="123"/>
    </row>
    <row r="20" spans="1:5" s="10" customFormat="1" x14ac:dyDescent="0.2">
      <c r="A20" s="116" t="s">
        <v>284</v>
      </c>
      <c r="B20" s="116"/>
      <c r="C20" s="4"/>
      <c r="D20" s="4"/>
      <c r="E20" s="123"/>
    </row>
    <row r="21" spans="1:5" s="10" customFormat="1" x14ac:dyDescent="0.2">
      <c r="A21" s="116" t="s">
        <v>284</v>
      </c>
      <c r="B21" s="116"/>
      <c r="C21" s="4"/>
      <c r="D21" s="4"/>
      <c r="E21" s="123"/>
    </row>
    <row r="22" spans="1:5" s="10" customFormat="1" x14ac:dyDescent="0.2">
      <c r="A22" s="116" t="s">
        <v>284</v>
      </c>
      <c r="B22" s="431"/>
      <c r="C22" s="4"/>
      <c r="D22" s="4"/>
      <c r="E22" s="123"/>
    </row>
    <row r="23" spans="1:5" s="10" customFormat="1" x14ac:dyDescent="0.2">
      <c r="A23" s="116" t="s">
        <v>284</v>
      </c>
      <c r="B23" s="432"/>
      <c r="C23" s="432"/>
      <c r="D23" s="432"/>
      <c r="E23" s="123"/>
    </row>
    <row r="24" spans="1:5" s="3" customFormat="1" x14ac:dyDescent="0.2">
      <c r="A24" s="117"/>
      <c r="B24" s="117"/>
      <c r="C24" s="4"/>
      <c r="D24" s="4"/>
      <c r="E24" s="124"/>
    </row>
    <row r="25" spans="1:5" x14ac:dyDescent="0.3">
      <c r="A25" s="128"/>
      <c r="B25" s="128" t="s">
        <v>340</v>
      </c>
      <c r="C25" s="115">
        <f>SUM(C10:C24)</f>
        <v>0</v>
      </c>
      <c r="D25" s="115">
        <f>SUM(D10:D24)</f>
        <v>0</v>
      </c>
      <c r="E25" s="125"/>
    </row>
    <row r="26" spans="1:5" x14ac:dyDescent="0.3">
      <c r="A26" s="44"/>
      <c r="B26" s="44"/>
    </row>
    <row r="27" spans="1:5" x14ac:dyDescent="0.3">
      <c r="A27" s="2" t="s">
        <v>437</v>
      </c>
      <c r="E27" s="5"/>
    </row>
    <row r="28" spans="1:5" x14ac:dyDescent="0.3">
      <c r="A28" s="2" t="s">
        <v>423</v>
      </c>
    </row>
    <row r="29" spans="1:5" x14ac:dyDescent="0.3">
      <c r="A29" s="263" t="s">
        <v>424</v>
      </c>
    </row>
    <row r="30" spans="1:5" x14ac:dyDescent="0.3">
      <c r="A30" s="263"/>
    </row>
    <row r="31" spans="1:5" x14ac:dyDescent="0.3">
      <c r="A31" s="263" t="s">
        <v>356</v>
      </c>
    </row>
    <row r="32" spans="1:5" s="23" customFormat="1" ht="12.75" x14ac:dyDescent="0.2"/>
    <row r="33" spans="1:9" x14ac:dyDescent="0.3">
      <c r="A33" s="9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96"/>
      <c r="B36" s="96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91"/>
      <c r="B38" s="91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B27" sqref="B27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103" t="s">
        <v>461</v>
      </c>
      <c r="B1" s="105"/>
      <c r="C1" s="562" t="s">
        <v>110</v>
      </c>
      <c r="D1" s="562"/>
    </row>
    <row r="2" spans="1:5" x14ac:dyDescent="0.3">
      <c r="A2" s="103" t="s">
        <v>462</v>
      </c>
      <c r="B2" s="105"/>
      <c r="C2" s="559" t="s">
        <v>719</v>
      </c>
      <c r="D2" s="560"/>
    </row>
    <row r="3" spans="1:5" x14ac:dyDescent="0.3">
      <c r="A3" s="105" t="s">
        <v>141</v>
      </c>
      <c r="B3" s="105"/>
      <c r="C3" s="104"/>
      <c r="D3" s="104"/>
    </row>
    <row r="4" spans="1:5" x14ac:dyDescent="0.3">
      <c r="A4" s="103"/>
      <c r="B4" s="105"/>
      <c r="C4" s="104"/>
      <c r="D4" s="104"/>
    </row>
    <row r="5" spans="1:5" x14ac:dyDescent="0.3">
      <c r="A5" s="106" t="str">
        <f>'ფორმა N2'!A4</f>
        <v>ანგარიშვალდებული პირის დასახელება:</v>
      </c>
      <c r="B5" s="106"/>
      <c r="C5" s="106"/>
      <c r="D5" s="105"/>
      <c r="E5" s="5"/>
    </row>
    <row r="6" spans="1:5" x14ac:dyDescent="0.3">
      <c r="A6" s="270" t="s">
        <v>519</v>
      </c>
      <c r="B6" s="109"/>
      <c r="C6" s="109"/>
      <c r="D6" s="59"/>
      <c r="E6" s="5"/>
    </row>
    <row r="7" spans="1:5" x14ac:dyDescent="0.3">
      <c r="A7" s="106"/>
      <c r="B7" s="106"/>
      <c r="C7" s="106"/>
      <c r="D7" s="105"/>
      <c r="E7" s="5"/>
    </row>
    <row r="8" spans="1:5" s="6" customFormat="1" x14ac:dyDescent="0.3">
      <c r="A8" s="129"/>
      <c r="B8" s="129"/>
      <c r="C8" s="107"/>
      <c r="D8" s="107"/>
    </row>
    <row r="9" spans="1:5" s="6" customFormat="1" ht="30" x14ac:dyDescent="0.3">
      <c r="A9" s="150" t="s">
        <v>64</v>
      </c>
      <c r="B9" s="108" t="s">
        <v>11</v>
      </c>
      <c r="C9" s="108" t="s">
        <v>10</v>
      </c>
      <c r="D9" s="108" t="s">
        <v>9</v>
      </c>
    </row>
    <row r="10" spans="1:5" s="7" customFormat="1" x14ac:dyDescent="0.2">
      <c r="A10" s="13">
        <v>1</v>
      </c>
      <c r="B10" s="13" t="s">
        <v>108</v>
      </c>
      <c r="C10" s="111">
        <f>SUM(C11,C14,C17,C20:C22)</f>
        <v>14673.68</v>
      </c>
      <c r="D10" s="111">
        <f>SUM(D11,D14,D17,D20:D22)</f>
        <v>14673.68</v>
      </c>
    </row>
    <row r="11" spans="1:5" s="9" customFormat="1" ht="18" x14ac:dyDescent="0.2">
      <c r="A11" s="14">
        <v>1.1000000000000001</v>
      </c>
      <c r="B11" s="14" t="s">
        <v>68</v>
      </c>
      <c r="C11" s="111">
        <f>SUM(C12:C13)</f>
        <v>0</v>
      </c>
      <c r="D11" s="111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111">
        <f>SUM(C15:C16)</f>
        <v>0</v>
      </c>
      <c r="D14" s="111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111">
        <f>SUM(C18:C19)</f>
        <v>0</v>
      </c>
      <c r="D17" s="111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>
        <v>14673.68</v>
      </c>
      <c r="D20" s="34">
        <v>14673.68</v>
      </c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96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96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91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3" t="s">
        <v>463</v>
      </c>
      <c r="B1" s="106"/>
      <c r="C1" s="561" t="s">
        <v>110</v>
      </c>
      <c r="D1" s="561"/>
      <c r="E1" s="120"/>
    </row>
    <row r="2" spans="1:5" s="6" customFormat="1" x14ac:dyDescent="0.3">
      <c r="A2" s="103" t="s">
        <v>460</v>
      </c>
      <c r="B2" s="106"/>
      <c r="C2" s="559" t="s">
        <v>719</v>
      </c>
      <c r="D2" s="560"/>
      <c r="E2" s="120"/>
    </row>
    <row r="3" spans="1:5" s="6" customFormat="1" x14ac:dyDescent="0.3">
      <c r="A3" s="105" t="s">
        <v>141</v>
      </c>
      <c r="B3" s="103"/>
      <c r="C3" s="215"/>
      <c r="D3" s="215"/>
      <c r="E3" s="120"/>
    </row>
    <row r="4" spans="1:5" s="6" customFormat="1" x14ac:dyDescent="0.3">
      <c r="A4" s="105"/>
      <c r="B4" s="105"/>
      <c r="C4" s="215"/>
      <c r="D4" s="215"/>
      <c r="E4" s="120"/>
    </row>
    <row r="5" spans="1:5" x14ac:dyDescent="0.3">
      <c r="A5" s="106" t="str">
        <f>'ფორმა N2'!A4</f>
        <v>ანგარიშვალდებული პირის დასახელება:</v>
      </c>
      <c r="B5" s="106"/>
      <c r="C5" s="105"/>
      <c r="D5" s="105"/>
      <c r="E5" s="121"/>
    </row>
    <row r="6" spans="1:5" x14ac:dyDescent="0.3">
      <c r="A6" s="270" t="s">
        <v>519</v>
      </c>
      <c r="B6" s="109"/>
      <c r="C6" s="109"/>
      <c r="D6" s="110"/>
      <c r="E6" s="121"/>
    </row>
    <row r="7" spans="1:5" x14ac:dyDescent="0.3">
      <c r="A7" s="106"/>
      <c r="B7" s="106"/>
      <c r="C7" s="105"/>
      <c r="D7" s="105"/>
      <c r="E7" s="121"/>
    </row>
    <row r="8" spans="1:5" s="6" customFormat="1" x14ac:dyDescent="0.3">
      <c r="A8" s="214"/>
      <c r="B8" s="214"/>
      <c r="C8" s="107"/>
      <c r="D8" s="107"/>
      <c r="E8" s="120"/>
    </row>
    <row r="9" spans="1:5" s="6" customFormat="1" ht="30" x14ac:dyDescent="0.3">
      <c r="A9" s="118" t="s">
        <v>64</v>
      </c>
      <c r="B9" s="118" t="s">
        <v>338</v>
      </c>
      <c r="C9" s="108" t="s">
        <v>10</v>
      </c>
      <c r="D9" s="108" t="s">
        <v>9</v>
      </c>
      <c r="E9" s="120"/>
    </row>
    <row r="10" spans="1:5" s="9" customFormat="1" ht="18" x14ac:dyDescent="0.2">
      <c r="A10" s="127" t="s">
        <v>303</v>
      </c>
      <c r="B10" s="127"/>
      <c r="C10" s="4"/>
      <c r="D10" s="4"/>
      <c r="E10" s="122"/>
    </row>
    <row r="11" spans="1:5" s="10" customFormat="1" x14ac:dyDescent="0.2">
      <c r="A11" s="127" t="s">
        <v>304</v>
      </c>
      <c r="B11" s="127"/>
      <c r="C11" s="4"/>
      <c r="D11" s="4"/>
      <c r="E11" s="123"/>
    </row>
    <row r="12" spans="1:5" s="10" customFormat="1" x14ac:dyDescent="0.2">
      <c r="A12" s="127" t="s">
        <v>305</v>
      </c>
      <c r="B12" s="116"/>
      <c r="C12" s="4"/>
      <c r="D12" s="4"/>
      <c r="E12" s="123"/>
    </row>
    <row r="13" spans="1:5" s="10" customFormat="1" x14ac:dyDescent="0.2">
      <c r="A13" s="116" t="s">
        <v>284</v>
      </c>
      <c r="B13" s="116"/>
      <c r="C13" s="4"/>
      <c r="D13" s="4"/>
      <c r="E13" s="123"/>
    </row>
    <row r="14" spans="1:5" s="10" customFormat="1" x14ac:dyDescent="0.2">
      <c r="A14" s="116" t="s">
        <v>284</v>
      </c>
      <c r="B14" s="116"/>
      <c r="C14" s="4"/>
      <c r="D14" s="4"/>
      <c r="E14" s="123"/>
    </row>
    <row r="15" spans="1:5" s="10" customFormat="1" x14ac:dyDescent="0.2">
      <c r="A15" s="116" t="s">
        <v>284</v>
      </c>
      <c r="B15" s="116"/>
      <c r="C15" s="4"/>
      <c r="D15" s="4"/>
      <c r="E15" s="123"/>
    </row>
    <row r="16" spans="1:5" s="10" customFormat="1" x14ac:dyDescent="0.2">
      <c r="A16" s="116" t="s">
        <v>284</v>
      </c>
      <c r="B16" s="116"/>
      <c r="C16" s="4"/>
      <c r="D16" s="4"/>
      <c r="E16" s="123"/>
    </row>
    <row r="17" spans="1:9" x14ac:dyDescent="0.3">
      <c r="A17" s="128"/>
      <c r="B17" s="128" t="s">
        <v>340</v>
      </c>
      <c r="C17" s="115">
        <f>SUM(C10:C16)</f>
        <v>0</v>
      </c>
      <c r="D17" s="115">
        <f>SUM(D10:D16)</f>
        <v>0</v>
      </c>
      <c r="E17" s="125"/>
    </row>
    <row r="18" spans="1:9" x14ac:dyDescent="0.3">
      <c r="A18" s="44"/>
      <c r="B18" s="44"/>
    </row>
    <row r="19" spans="1:9" x14ac:dyDescent="0.3">
      <c r="A19" s="2" t="s">
        <v>406</v>
      </c>
      <c r="E19" s="5"/>
    </row>
    <row r="20" spans="1:9" x14ac:dyDescent="0.3">
      <c r="A20" s="2" t="s">
        <v>408</v>
      </c>
    </row>
    <row r="21" spans="1:9" x14ac:dyDescent="0.3">
      <c r="A21" s="263"/>
    </row>
    <row r="22" spans="1:9" x14ac:dyDescent="0.3">
      <c r="A22" s="263" t="s">
        <v>407</v>
      </c>
    </row>
    <row r="23" spans="1:9" s="23" customFormat="1" ht="12.75" x14ac:dyDescent="0.2"/>
    <row r="24" spans="1:9" x14ac:dyDescent="0.3">
      <c r="A24" s="9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96"/>
      <c r="B27" s="96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91"/>
      <c r="B29" s="91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SheetLayoutView="70" workbookViewId="0">
      <selection activeCell="F60" sqref="F60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7" x14ac:dyDescent="0.3">
      <c r="A1" s="103" t="s">
        <v>225</v>
      </c>
      <c r="B1" s="165"/>
      <c r="C1" s="563" t="s">
        <v>199</v>
      </c>
      <c r="D1" s="563"/>
      <c r="E1" s="149"/>
    </row>
    <row r="2" spans="1:7" x14ac:dyDescent="0.3">
      <c r="A2" s="105" t="s">
        <v>141</v>
      </c>
      <c r="B2" s="165"/>
      <c r="C2" s="559" t="s">
        <v>719</v>
      </c>
      <c r="D2" s="560"/>
      <c r="E2" s="149"/>
    </row>
    <row r="3" spans="1:7" x14ac:dyDescent="0.3">
      <c r="A3" s="162"/>
      <c r="B3" s="165"/>
      <c r="C3" s="106"/>
      <c r="D3" s="106"/>
      <c r="E3" s="149"/>
    </row>
    <row r="4" spans="1:7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54"/>
    </row>
    <row r="5" spans="1:7" x14ac:dyDescent="0.3">
      <c r="A5" s="270" t="s">
        <v>519</v>
      </c>
      <c r="B5" s="109"/>
      <c r="C5" s="109"/>
      <c r="D5" s="109"/>
      <c r="E5" s="109"/>
      <c r="F5" s="109"/>
      <c r="G5" s="105"/>
    </row>
    <row r="6" spans="1:7" x14ac:dyDescent="0.3">
      <c r="A6" s="106"/>
      <c r="B6" s="105"/>
      <c r="C6" s="105"/>
      <c r="D6" s="105"/>
      <c r="E6" s="154"/>
    </row>
    <row r="7" spans="1:7" x14ac:dyDescent="0.3">
      <c r="A7" s="161"/>
      <c r="B7" s="166"/>
      <c r="C7" s="167"/>
      <c r="D7" s="167"/>
      <c r="E7" s="149"/>
    </row>
    <row r="8" spans="1:7" ht="45" x14ac:dyDescent="0.3">
      <c r="A8" s="168" t="s">
        <v>114</v>
      </c>
      <c r="B8" s="168" t="s">
        <v>191</v>
      </c>
      <c r="C8" s="168" t="s">
        <v>309</v>
      </c>
      <c r="D8" s="168" t="s">
        <v>260</v>
      </c>
      <c r="E8" s="149"/>
    </row>
    <row r="9" spans="1:7" x14ac:dyDescent="0.3">
      <c r="A9" s="49"/>
      <c r="B9" s="50"/>
      <c r="C9" s="210"/>
      <c r="D9" s="210"/>
      <c r="E9" s="149"/>
    </row>
    <row r="10" spans="1:7" x14ac:dyDescent="0.3">
      <c r="A10" s="51" t="s">
        <v>192</v>
      </c>
      <c r="B10" s="52"/>
      <c r="C10" s="169">
        <f>SUM(C11,C34)</f>
        <v>36578.949999999997</v>
      </c>
      <c r="D10" s="169">
        <f>SUM(D11,D34)</f>
        <v>37403.89</v>
      </c>
      <c r="E10" s="149"/>
    </row>
    <row r="11" spans="1:7" x14ac:dyDescent="0.3">
      <c r="A11" s="53" t="s">
        <v>193</v>
      </c>
      <c r="B11" s="54"/>
      <c r="C11" s="114">
        <f>SUM(C12:C32)</f>
        <v>19172.95</v>
      </c>
      <c r="D11" s="114">
        <f>SUM(D12:D32)</f>
        <v>20631.89</v>
      </c>
      <c r="E11" s="149"/>
    </row>
    <row r="12" spans="1:7" x14ac:dyDescent="0.3">
      <c r="A12" s="57">
        <v>1110</v>
      </c>
      <c r="B12" s="56" t="s">
        <v>143</v>
      </c>
      <c r="C12" s="8"/>
      <c r="D12" s="8"/>
      <c r="E12" s="149"/>
    </row>
    <row r="13" spans="1:7" x14ac:dyDescent="0.3">
      <c r="A13" s="57">
        <v>1120</v>
      </c>
      <c r="B13" s="56" t="s">
        <v>144</v>
      </c>
      <c r="C13" s="8"/>
      <c r="D13" s="8"/>
      <c r="E13" s="149"/>
    </row>
    <row r="14" spans="1:7" x14ac:dyDescent="0.3">
      <c r="A14" s="57">
        <v>1211</v>
      </c>
      <c r="B14" s="56" t="s">
        <v>145</v>
      </c>
      <c r="C14" s="8">
        <v>12635.59</v>
      </c>
      <c r="D14" s="8">
        <v>7317.24</v>
      </c>
      <c r="E14" s="149"/>
    </row>
    <row r="15" spans="1:7" x14ac:dyDescent="0.3">
      <c r="A15" s="57">
        <v>1212</v>
      </c>
      <c r="B15" s="56" t="s">
        <v>146</v>
      </c>
      <c r="C15" s="8"/>
      <c r="D15" s="8"/>
      <c r="E15" s="149"/>
    </row>
    <row r="16" spans="1:7" x14ac:dyDescent="0.3">
      <c r="A16" s="57">
        <v>1213</v>
      </c>
      <c r="B16" s="56" t="s">
        <v>147</v>
      </c>
      <c r="C16" s="8"/>
      <c r="D16" s="8"/>
      <c r="E16" s="149"/>
    </row>
    <row r="17" spans="1:5" x14ac:dyDescent="0.3">
      <c r="A17" s="57">
        <v>1214</v>
      </c>
      <c r="B17" s="56" t="s">
        <v>148</v>
      </c>
      <c r="C17" s="8"/>
      <c r="D17" s="8"/>
      <c r="E17" s="149"/>
    </row>
    <row r="18" spans="1:5" x14ac:dyDescent="0.3">
      <c r="A18" s="57">
        <v>1215</v>
      </c>
      <c r="B18" s="56" t="s">
        <v>149</v>
      </c>
      <c r="C18" s="8">
        <v>3000</v>
      </c>
      <c r="D18" s="8">
        <v>4340.42</v>
      </c>
      <c r="E18" s="149"/>
    </row>
    <row r="19" spans="1:5" x14ac:dyDescent="0.3">
      <c r="A19" s="57">
        <v>1300</v>
      </c>
      <c r="B19" s="56" t="s">
        <v>150</v>
      </c>
      <c r="C19" s="8"/>
      <c r="D19" s="8"/>
      <c r="E19" s="149"/>
    </row>
    <row r="20" spans="1:5" x14ac:dyDescent="0.3">
      <c r="A20" s="57">
        <v>1410</v>
      </c>
      <c r="B20" s="56" t="s">
        <v>151</v>
      </c>
      <c r="C20" s="8">
        <v>975.77</v>
      </c>
      <c r="D20" s="8">
        <v>957.18</v>
      </c>
      <c r="E20" s="149"/>
    </row>
    <row r="21" spans="1:5" x14ac:dyDescent="0.3">
      <c r="A21" s="57">
        <v>1421</v>
      </c>
      <c r="B21" s="56" t="s">
        <v>152</v>
      </c>
      <c r="C21" s="8"/>
      <c r="D21" s="8"/>
      <c r="E21" s="149"/>
    </row>
    <row r="22" spans="1:5" x14ac:dyDescent="0.3">
      <c r="A22" s="57">
        <v>1422</v>
      </c>
      <c r="B22" s="56" t="s">
        <v>153</v>
      </c>
      <c r="C22" s="8"/>
      <c r="D22" s="8"/>
      <c r="E22" s="149"/>
    </row>
    <row r="23" spans="1:5" x14ac:dyDescent="0.3">
      <c r="A23" s="57">
        <v>1423</v>
      </c>
      <c r="B23" s="56" t="s">
        <v>154</v>
      </c>
      <c r="C23" s="8"/>
      <c r="D23" s="8"/>
      <c r="E23" s="149"/>
    </row>
    <row r="24" spans="1:5" x14ac:dyDescent="0.3">
      <c r="A24" s="57">
        <v>1431</v>
      </c>
      <c r="B24" s="56" t="s">
        <v>155</v>
      </c>
      <c r="C24" s="8"/>
      <c r="D24" s="8"/>
      <c r="E24" s="149"/>
    </row>
    <row r="25" spans="1:5" x14ac:dyDescent="0.3">
      <c r="A25" s="57">
        <v>1432</v>
      </c>
      <c r="B25" s="56" t="s">
        <v>156</v>
      </c>
      <c r="C25" s="8"/>
      <c r="D25" s="8"/>
      <c r="E25" s="149"/>
    </row>
    <row r="26" spans="1:5" x14ac:dyDescent="0.3">
      <c r="A26" s="57">
        <v>1433</v>
      </c>
      <c r="B26" s="56" t="s">
        <v>157</v>
      </c>
      <c r="C26" s="8">
        <v>2051.69</v>
      </c>
      <c r="D26" s="8">
        <v>2305.19</v>
      </c>
      <c r="E26" s="149"/>
    </row>
    <row r="27" spans="1:5" x14ac:dyDescent="0.3">
      <c r="A27" s="57">
        <v>1441</v>
      </c>
      <c r="B27" s="56" t="s">
        <v>158</v>
      </c>
      <c r="C27" s="8">
        <v>462.4</v>
      </c>
      <c r="D27" s="8">
        <v>5664.36</v>
      </c>
      <c r="E27" s="149"/>
    </row>
    <row r="28" spans="1:5" x14ac:dyDescent="0.3">
      <c r="A28" s="57">
        <v>1442</v>
      </c>
      <c r="B28" s="56" t="s">
        <v>159</v>
      </c>
      <c r="C28" s="8">
        <v>47.5</v>
      </c>
      <c r="D28" s="8">
        <v>47.5</v>
      </c>
      <c r="E28" s="149"/>
    </row>
    <row r="29" spans="1:5" x14ac:dyDescent="0.3">
      <c r="A29" s="57">
        <v>1443</v>
      </c>
      <c r="B29" s="56" t="s">
        <v>160</v>
      </c>
      <c r="C29" s="8"/>
      <c r="D29" s="8"/>
      <c r="E29" s="149"/>
    </row>
    <row r="30" spans="1:5" x14ac:dyDescent="0.3">
      <c r="A30" s="57">
        <v>1444</v>
      </c>
      <c r="B30" s="56" t="s">
        <v>161</v>
      </c>
      <c r="C30" s="8"/>
      <c r="D30" s="8"/>
      <c r="E30" s="149"/>
    </row>
    <row r="31" spans="1:5" x14ac:dyDescent="0.3">
      <c r="A31" s="57">
        <v>1445</v>
      </c>
      <c r="B31" s="56" t="s">
        <v>162</v>
      </c>
      <c r="C31" s="8"/>
      <c r="D31" s="8"/>
      <c r="E31" s="149"/>
    </row>
    <row r="32" spans="1:5" x14ac:dyDescent="0.3">
      <c r="A32" s="57">
        <v>1446</v>
      </c>
      <c r="B32" s="56" t="s">
        <v>163</v>
      </c>
      <c r="C32" s="8"/>
      <c r="D32" s="8"/>
      <c r="E32" s="149"/>
    </row>
    <row r="33" spans="1:5" x14ac:dyDescent="0.3">
      <c r="A33" s="30"/>
      <c r="E33" s="149"/>
    </row>
    <row r="34" spans="1:5" x14ac:dyDescent="0.3">
      <c r="A34" s="58" t="s">
        <v>194</v>
      </c>
      <c r="B34" s="56"/>
      <c r="C34" s="114">
        <f>SUM(C35:C42)</f>
        <v>17406</v>
      </c>
      <c r="D34" s="114">
        <f>SUM(D35:D42)</f>
        <v>16772</v>
      </c>
      <c r="E34" s="149"/>
    </row>
    <row r="35" spans="1:5" x14ac:dyDescent="0.3">
      <c r="A35" s="57">
        <v>2110</v>
      </c>
      <c r="B35" s="56" t="s">
        <v>100</v>
      </c>
      <c r="C35" s="8"/>
      <c r="D35" s="8"/>
      <c r="E35" s="149"/>
    </row>
    <row r="36" spans="1:5" x14ac:dyDescent="0.3">
      <c r="A36" s="57">
        <v>2120</v>
      </c>
      <c r="B36" s="56" t="s">
        <v>164</v>
      </c>
      <c r="C36" s="8">
        <v>17406</v>
      </c>
      <c r="D36" s="8">
        <v>16772</v>
      </c>
      <c r="E36" s="149"/>
    </row>
    <row r="37" spans="1:5" x14ac:dyDescent="0.3">
      <c r="A37" s="57">
        <v>2130</v>
      </c>
      <c r="B37" s="56" t="s">
        <v>101</v>
      </c>
      <c r="C37" s="8"/>
      <c r="D37" s="8"/>
      <c r="E37" s="149"/>
    </row>
    <row r="38" spans="1:5" x14ac:dyDescent="0.3">
      <c r="A38" s="57">
        <v>2140</v>
      </c>
      <c r="B38" s="56" t="s">
        <v>416</v>
      </c>
      <c r="C38" s="8"/>
      <c r="D38" s="8"/>
      <c r="E38" s="149"/>
    </row>
    <row r="39" spans="1:5" x14ac:dyDescent="0.3">
      <c r="A39" s="57">
        <v>2150</v>
      </c>
      <c r="B39" s="56" t="s">
        <v>420</v>
      </c>
      <c r="C39" s="8"/>
      <c r="D39" s="8"/>
      <c r="E39" s="149"/>
    </row>
    <row r="40" spans="1:5" x14ac:dyDescent="0.3">
      <c r="A40" s="57">
        <v>2220</v>
      </c>
      <c r="B40" s="56" t="s">
        <v>102</v>
      </c>
      <c r="C40" s="8"/>
      <c r="D40" s="8"/>
      <c r="E40" s="149"/>
    </row>
    <row r="41" spans="1:5" x14ac:dyDescent="0.3">
      <c r="A41" s="57">
        <v>2300</v>
      </c>
      <c r="B41" s="56" t="s">
        <v>165</v>
      </c>
      <c r="C41" s="8"/>
      <c r="D41" s="8"/>
      <c r="E41" s="149"/>
    </row>
    <row r="42" spans="1:5" x14ac:dyDescent="0.3">
      <c r="A42" s="57">
        <v>2400</v>
      </c>
      <c r="B42" s="56" t="s">
        <v>166</v>
      </c>
      <c r="C42" s="8"/>
      <c r="D42" s="8"/>
      <c r="E42" s="149"/>
    </row>
    <row r="43" spans="1:5" x14ac:dyDescent="0.3">
      <c r="A43" s="31"/>
      <c r="E43" s="149"/>
    </row>
    <row r="44" spans="1:5" x14ac:dyDescent="0.3">
      <c r="A44" s="55" t="s">
        <v>198</v>
      </c>
      <c r="B44" s="56"/>
      <c r="C44" s="114">
        <f>SUM(C45,C64)</f>
        <v>36578.950000000012</v>
      </c>
      <c r="D44" s="114">
        <f>SUM(D45,D64)</f>
        <v>37413.890000000014</v>
      </c>
      <c r="E44" s="149"/>
    </row>
    <row r="45" spans="1:5" x14ac:dyDescent="0.3">
      <c r="A45" s="58" t="s">
        <v>195</v>
      </c>
      <c r="B45" s="56"/>
      <c r="C45" s="114">
        <f>SUM(C46:C61)</f>
        <v>245813.39</v>
      </c>
      <c r="D45" s="114">
        <f>SUM(D46:D61)</f>
        <v>212298.85</v>
      </c>
      <c r="E45" s="149"/>
    </row>
    <row r="46" spans="1:5" x14ac:dyDescent="0.3">
      <c r="A46" s="57">
        <v>3100</v>
      </c>
      <c r="B46" s="56" t="s">
        <v>167</v>
      </c>
      <c r="C46" s="8"/>
      <c r="D46" s="8"/>
      <c r="E46" s="149"/>
    </row>
    <row r="47" spans="1:5" x14ac:dyDescent="0.3">
      <c r="A47" s="57">
        <v>3210</v>
      </c>
      <c r="B47" s="56" t="s">
        <v>168</v>
      </c>
      <c r="C47" s="8">
        <v>235479.39</v>
      </c>
      <c r="D47" s="8">
        <v>212164.85</v>
      </c>
      <c r="E47" s="149"/>
    </row>
    <row r="48" spans="1:5" x14ac:dyDescent="0.3">
      <c r="A48" s="57">
        <v>3221</v>
      </c>
      <c r="B48" s="56" t="s">
        <v>169</v>
      </c>
      <c r="C48" s="8">
        <v>134</v>
      </c>
      <c r="D48" s="8">
        <v>134</v>
      </c>
      <c r="E48" s="149"/>
    </row>
    <row r="49" spans="1:5" x14ac:dyDescent="0.3">
      <c r="A49" s="57">
        <v>3222</v>
      </c>
      <c r="B49" s="56" t="s">
        <v>170</v>
      </c>
      <c r="C49" s="8"/>
      <c r="D49" s="8"/>
      <c r="E49" s="149"/>
    </row>
    <row r="50" spans="1:5" x14ac:dyDescent="0.3">
      <c r="A50" s="57">
        <v>3223</v>
      </c>
      <c r="B50" s="56" t="s">
        <v>171</v>
      </c>
      <c r="C50" s="8"/>
      <c r="D50" s="8"/>
      <c r="E50" s="149"/>
    </row>
    <row r="51" spans="1:5" x14ac:dyDescent="0.3">
      <c r="A51" s="57">
        <v>3224</v>
      </c>
      <c r="B51" s="56" t="s">
        <v>172</v>
      </c>
      <c r="C51" s="8"/>
      <c r="D51" s="8"/>
      <c r="E51" s="149"/>
    </row>
    <row r="52" spans="1:5" x14ac:dyDescent="0.3">
      <c r="A52" s="57">
        <v>3231</v>
      </c>
      <c r="B52" s="56" t="s">
        <v>173</v>
      </c>
      <c r="C52" s="8"/>
      <c r="D52" s="8"/>
      <c r="E52" s="149"/>
    </row>
    <row r="53" spans="1:5" x14ac:dyDescent="0.3">
      <c r="A53" s="57">
        <v>3232</v>
      </c>
      <c r="B53" s="56" t="s">
        <v>174</v>
      </c>
      <c r="C53" s="8"/>
      <c r="D53" s="8"/>
      <c r="E53" s="149"/>
    </row>
    <row r="54" spans="1:5" x14ac:dyDescent="0.3">
      <c r="A54" s="57">
        <v>3234</v>
      </c>
      <c r="B54" s="56" t="s">
        <v>175</v>
      </c>
      <c r="C54" s="8"/>
      <c r="D54" s="8"/>
      <c r="E54" s="149"/>
    </row>
    <row r="55" spans="1:5" ht="30" x14ac:dyDescent="0.3">
      <c r="A55" s="57">
        <v>3236</v>
      </c>
      <c r="B55" s="56" t="s">
        <v>190</v>
      </c>
      <c r="C55" s="8"/>
      <c r="D55" s="8"/>
      <c r="E55" s="149"/>
    </row>
    <row r="56" spans="1:5" ht="45" x14ac:dyDescent="0.3">
      <c r="A56" s="57">
        <v>3237</v>
      </c>
      <c r="B56" s="56" t="s">
        <v>176</v>
      </c>
      <c r="C56" s="8"/>
      <c r="D56" s="8"/>
      <c r="E56" s="149"/>
    </row>
    <row r="57" spans="1:5" x14ac:dyDescent="0.3">
      <c r="A57" s="57">
        <v>3241</v>
      </c>
      <c r="B57" s="56" t="s">
        <v>177</v>
      </c>
      <c r="C57" s="8"/>
      <c r="D57" s="8"/>
      <c r="E57" s="149"/>
    </row>
    <row r="58" spans="1:5" x14ac:dyDescent="0.3">
      <c r="A58" s="57">
        <v>3242</v>
      </c>
      <c r="B58" s="56" t="s">
        <v>178</v>
      </c>
      <c r="C58" s="8"/>
      <c r="D58" s="8"/>
      <c r="E58" s="149"/>
    </row>
    <row r="59" spans="1:5" x14ac:dyDescent="0.3">
      <c r="A59" s="57">
        <v>3243</v>
      </c>
      <c r="B59" s="56" t="s">
        <v>179</v>
      </c>
      <c r="C59" s="8"/>
      <c r="D59" s="8"/>
      <c r="E59" s="149"/>
    </row>
    <row r="60" spans="1:5" x14ac:dyDescent="0.3">
      <c r="A60" s="57">
        <v>3245</v>
      </c>
      <c r="B60" s="56" t="s">
        <v>180</v>
      </c>
      <c r="C60" s="8"/>
      <c r="D60" s="8"/>
      <c r="E60" s="149"/>
    </row>
    <row r="61" spans="1:5" x14ac:dyDescent="0.3">
      <c r="A61" s="57">
        <v>3246</v>
      </c>
      <c r="B61" s="56" t="s">
        <v>181</v>
      </c>
      <c r="C61" s="8">
        <v>10200</v>
      </c>
      <c r="D61" s="8"/>
      <c r="E61" s="149"/>
    </row>
    <row r="62" spans="1:5" x14ac:dyDescent="0.3">
      <c r="A62" s="31"/>
      <c r="E62" s="149"/>
    </row>
    <row r="63" spans="1:5" x14ac:dyDescent="0.3">
      <c r="A63" s="32"/>
      <c r="E63" s="149"/>
    </row>
    <row r="64" spans="1:5" x14ac:dyDescent="0.3">
      <c r="A64" s="58" t="s">
        <v>196</v>
      </c>
      <c r="B64" s="56"/>
      <c r="C64" s="114">
        <f>SUM(C65:C67)</f>
        <v>-209234.44</v>
      </c>
      <c r="D64" s="114">
        <f>SUM(D65:D67)</f>
        <v>-174884.96</v>
      </c>
      <c r="E64" s="149"/>
    </row>
    <row r="65" spans="1:5" x14ac:dyDescent="0.3">
      <c r="A65" s="57">
        <v>5100</v>
      </c>
      <c r="B65" s="56" t="s">
        <v>258</v>
      </c>
      <c r="C65" s="8"/>
      <c r="D65" s="8"/>
      <c r="E65" s="149"/>
    </row>
    <row r="66" spans="1:5" x14ac:dyDescent="0.3">
      <c r="A66" s="57">
        <v>5220</v>
      </c>
      <c r="B66" s="56" t="s">
        <v>438</v>
      </c>
      <c r="C66" s="8">
        <v>-209234.44</v>
      </c>
      <c r="D66" s="8">
        <v>-174884.96</v>
      </c>
      <c r="E66" s="149"/>
    </row>
    <row r="67" spans="1:5" x14ac:dyDescent="0.3">
      <c r="A67" s="57">
        <v>5230</v>
      </c>
      <c r="B67" s="56" t="s">
        <v>439</v>
      </c>
      <c r="C67" s="8"/>
      <c r="D67" s="8"/>
      <c r="E67" s="149"/>
    </row>
    <row r="68" spans="1:5" x14ac:dyDescent="0.3">
      <c r="A68" s="31"/>
      <c r="E68" s="149"/>
    </row>
    <row r="69" spans="1:5" x14ac:dyDescent="0.3">
      <c r="A69" s="2"/>
      <c r="E69" s="149"/>
    </row>
    <row r="70" spans="1:5" x14ac:dyDescent="0.3">
      <c r="A70" s="55" t="s">
        <v>197</v>
      </c>
      <c r="B70" s="56"/>
      <c r="C70" s="8"/>
      <c r="D70" s="8"/>
      <c r="E70" s="149"/>
    </row>
    <row r="71" spans="1:5" ht="30" x14ac:dyDescent="0.3">
      <c r="A71" s="57">
        <v>1</v>
      </c>
      <c r="B71" s="56" t="s">
        <v>182</v>
      </c>
      <c r="C71" s="8"/>
      <c r="D71" s="8"/>
      <c r="E71" s="149"/>
    </row>
    <row r="72" spans="1:5" x14ac:dyDescent="0.3">
      <c r="A72" s="57">
        <v>2</v>
      </c>
      <c r="B72" s="56" t="s">
        <v>183</v>
      </c>
      <c r="C72" s="8"/>
      <c r="D72" s="8"/>
      <c r="E72" s="149"/>
    </row>
    <row r="73" spans="1:5" x14ac:dyDescent="0.3">
      <c r="A73" s="57">
        <v>3</v>
      </c>
      <c r="B73" s="56" t="s">
        <v>184</v>
      </c>
      <c r="C73" s="8"/>
      <c r="D73" s="8"/>
      <c r="E73" s="149"/>
    </row>
    <row r="74" spans="1:5" x14ac:dyDescent="0.3">
      <c r="A74" s="57">
        <v>4</v>
      </c>
      <c r="B74" s="56" t="s">
        <v>371</v>
      </c>
      <c r="C74" s="8"/>
      <c r="D74" s="8"/>
      <c r="E74" s="149"/>
    </row>
    <row r="75" spans="1:5" x14ac:dyDescent="0.3">
      <c r="A75" s="57">
        <v>5</v>
      </c>
      <c r="B75" s="56" t="s">
        <v>185</v>
      </c>
      <c r="C75" s="8"/>
      <c r="D75" s="8"/>
      <c r="E75" s="149"/>
    </row>
    <row r="76" spans="1:5" x14ac:dyDescent="0.3">
      <c r="A76" s="57">
        <v>6</v>
      </c>
      <c r="B76" s="56" t="s">
        <v>186</v>
      </c>
      <c r="C76" s="8"/>
      <c r="D76" s="8"/>
      <c r="E76" s="149"/>
    </row>
    <row r="77" spans="1:5" x14ac:dyDescent="0.3">
      <c r="A77" s="57">
        <v>7</v>
      </c>
      <c r="B77" s="56" t="s">
        <v>187</v>
      </c>
      <c r="C77" s="8"/>
      <c r="D77" s="8"/>
      <c r="E77" s="149"/>
    </row>
    <row r="78" spans="1:5" x14ac:dyDescent="0.3">
      <c r="A78" s="57">
        <v>8</v>
      </c>
      <c r="B78" s="56" t="s">
        <v>188</v>
      </c>
      <c r="C78" s="8"/>
      <c r="D78" s="8"/>
      <c r="E78" s="149"/>
    </row>
    <row r="79" spans="1:5" x14ac:dyDescent="0.3">
      <c r="A79" s="57">
        <v>9</v>
      </c>
      <c r="B79" s="56" t="s">
        <v>189</v>
      </c>
      <c r="C79" s="8"/>
      <c r="D79" s="8"/>
      <c r="E79" s="149"/>
    </row>
    <row r="83" spans="1:9" x14ac:dyDescent="0.3">
      <c r="A83" s="2"/>
      <c r="B83" s="2"/>
    </row>
    <row r="84" spans="1:9" x14ac:dyDescent="0.3">
      <c r="A84" s="96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96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91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03" t="s">
        <v>457</v>
      </c>
      <c r="B1" s="105"/>
      <c r="C1" s="105"/>
      <c r="D1" s="105"/>
      <c r="E1" s="105"/>
      <c r="F1" s="105"/>
      <c r="G1" s="105"/>
      <c r="H1" s="105"/>
      <c r="I1" s="561" t="s">
        <v>110</v>
      </c>
      <c r="J1" s="561"/>
      <c r="K1" s="149"/>
    </row>
    <row r="2" spans="1:11" x14ac:dyDescent="0.3">
      <c r="A2" s="105" t="s">
        <v>141</v>
      </c>
      <c r="B2" s="105"/>
      <c r="C2" s="105"/>
      <c r="D2" s="105"/>
      <c r="E2" s="105"/>
      <c r="F2" s="105"/>
      <c r="G2" s="105"/>
      <c r="H2" s="105"/>
      <c r="I2" s="559" t="s">
        <v>719</v>
      </c>
      <c r="J2" s="560"/>
      <c r="K2" s="149"/>
    </row>
    <row r="3" spans="1:11" x14ac:dyDescent="0.3">
      <c r="A3" s="105"/>
      <c r="B3" s="105"/>
      <c r="C3" s="105"/>
      <c r="D3" s="105"/>
      <c r="E3" s="105"/>
      <c r="F3" s="105"/>
      <c r="G3" s="105"/>
      <c r="H3" s="105"/>
      <c r="I3" s="104"/>
      <c r="J3" s="104"/>
      <c r="K3" s="149"/>
    </row>
    <row r="4" spans="1:11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05"/>
      <c r="F4" s="170"/>
      <c r="G4" s="105"/>
      <c r="H4" s="105"/>
      <c r="I4" s="105"/>
      <c r="J4" s="105"/>
      <c r="K4" s="149"/>
    </row>
    <row r="5" spans="1:11" x14ac:dyDescent="0.3">
      <c r="A5" s="285" t="str">
        <f>'ფორმა N1'!D4</f>
        <v xml:space="preserve"> </v>
      </c>
      <c r="B5" s="286"/>
      <c r="C5" s="286"/>
      <c r="D5" s="286"/>
      <c r="E5" s="286"/>
      <c r="F5" s="287"/>
      <c r="G5" s="286"/>
      <c r="H5" s="286"/>
      <c r="I5" s="286"/>
      <c r="J5" s="286"/>
      <c r="K5" s="149"/>
    </row>
    <row r="6" spans="1:11" x14ac:dyDescent="0.3">
      <c r="A6" s="270" t="s">
        <v>519</v>
      </c>
      <c r="B6" s="109"/>
      <c r="C6" s="109"/>
      <c r="D6" s="109"/>
      <c r="E6" s="109"/>
      <c r="F6" s="109"/>
      <c r="G6" s="105"/>
      <c r="H6" s="105"/>
      <c r="I6" s="105"/>
      <c r="J6" s="105"/>
      <c r="K6" s="149"/>
    </row>
    <row r="7" spans="1:11" x14ac:dyDescent="0.3">
      <c r="A7" s="171"/>
      <c r="B7" s="167"/>
      <c r="C7" s="167"/>
      <c r="D7" s="167"/>
      <c r="E7" s="167"/>
      <c r="F7" s="167"/>
      <c r="G7" s="167"/>
      <c r="H7" s="167"/>
      <c r="I7" s="167"/>
      <c r="J7" s="167"/>
      <c r="K7" s="149"/>
    </row>
    <row r="8" spans="1:11" s="27" customFormat="1" ht="45" x14ac:dyDescent="0.3">
      <c r="A8" s="173" t="s">
        <v>64</v>
      </c>
      <c r="B8" s="173" t="s">
        <v>112</v>
      </c>
      <c r="C8" s="174" t="s">
        <v>114</v>
      </c>
      <c r="D8" s="174" t="s">
        <v>278</v>
      </c>
      <c r="E8" s="174" t="s">
        <v>113</v>
      </c>
      <c r="F8" s="172" t="s">
        <v>259</v>
      </c>
      <c r="G8" s="172" t="s">
        <v>300</v>
      </c>
      <c r="H8" s="172" t="s">
        <v>301</v>
      </c>
      <c r="I8" s="172" t="s">
        <v>260</v>
      </c>
      <c r="J8" s="175" t="s">
        <v>115</v>
      </c>
      <c r="K8" s="149"/>
    </row>
    <row r="9" spans="1:11" s="27" customFormat="1" x14ac:dyDescent="0.3">
      <c r="A9" s="211">
        <v>1</v>
      </c>
      <c r="B9" s="211">
        <v>2</v>
      </c>
      <c r="C9" s="212">
        <v>3</v>
      </c>
      <c r="D9" s="212">
        <v>4</v>
      </c>
      <c r="E9" s="212">
        <v>5</v>
      </c>
      <c r="F9" s="212">
        <v>6</v>
      </c>
      <c r="G9" s="212">
        <v>7</v>
      </c>
      <c r="H9" s="212">
        <v>8</v>
      </c>
      <c r="I9" s="212">
        <v>9</v>
      </c>
      <c r="J9" s="212">
        <v>10</v>
      </c>
      <c r="K9" s="149"/>
    </row>
    <row r="10" spans="1:11" s="27" customFormat="1" ht="30" x14ac:dyDescent="0.3">
      <c r="A10" s="366">
        <v>1</v>
      </c>
      <c r="B10" s="76" t="s">
        <v>522</v>
      </c>
      <c r="C10" s="367" t="s">
        <v>534</v>
      </c>
      <c r="D10" s="367" t="s">
        <v>222</v>
      </c>
      <c r="E10" s="368" t="s">
        <v>535</v>
      </c>
      <c r="F10" s="369">
        <v>12635.59</v>
      </c>
      <c r="G10" s="369">
        <v>110473.46</v>
      </c>
      <c r="H10" s="369">
        <v>115791.81</v>
      </c>
      <c r="I10" s="369">
        <f>F10+G10-H10</f>
        <v>7317.2400000000052</v>
      </c>
      <c r="J10" s="369"/>
      <c r="K10" s="149"/>
    </row>
    <row r="11" spans="1:11" ht="30" x14ac:dyDescent="0.3">
      <c r="A11" s="438">
        <v>2</v>
      </c>
      <c r="B11" s="433" t="s">
        <v>522</v>
      </c>
      <c r="C11" s="367" t="s">
        <v>559</v>
      </c>
      <c r="D11" s="434" t="s">
        <v>222</v>
      </c>
      <c r="E11" s="435" t="s">
        <v>560</v>
      </c>
      <c r="F11" s="436">
        <v>3000</v>
      </c>
      <c r="G11" s="436">
        <v>5000</v>
      </c>
      <c r="H11" s="436">
        <v>3659.58</v>
      </c>
      <c r="I11" s="369">
        <f>F11+G11-H11</f>
        <v>4340.42</v>
      </c>
      <c r="J11" s="326"/>
    </row>
    <row r="12" spans="1:11" x14ac:dyDescent="0.3">
      <c r="A12" s="437"/>
      <c r="B12" s="439"/>
      <c r="C12" s="439"/>
      <c r="D12" s="439"/>
      <c r="E12" s="439"/>
      <c r="F12" s="439"/>
      <c r="G12" s="439"/>
      <c r="H12" s="439"/>
      <c r="I12" s="369"/>
      <c r="J12" s="326"/>
    </row>
    <row r="14" spans="1:11" x14ac:dyDescent="0.3">
      <c r="A14" s="148"/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1" x14ac:dyDescent="0.3">
      <c r="A15" s="148"/>
      <c r="B15" s="281" t="s">
        <v>107</v>
      </c>
      <c r="C15" s="148"/>
      <c r="D15" s="148"/>
      <c r="E15" s="148"/>
      <c r="F15" s="282"/>
      <c r="G15" s="148"/>
      <c r="H15" s="148"/>
      <c r="I15" s="148"/>
      <c r="J15" s="148"/>
    </row>
    <row r="16" spans="1:11" x14ac:dyDescent="0.3">
      <c r="A16" s="148"/>
      <c r="B16" s="148"/>
      <c r="C16" s="148"/>
      <c r="D16" s="148"/>
      <c r="E16" s="148"/>
      <c r="F16" s="145"/>
      <c r="G16" s="145"/>
      <c r="H16" s="145"/>
      <c r="I16" s="145"/>
      <c r="J16" s="145"/>
    </row>
    <row r="17" spans="1:10" x14ac:dyDescent="0.3">
      <c r="A17" s="148"/>
      <c r="B17" s="148"/>
      <c r="C17" s="335"/>
      <c r="D17" s="148"/>
      <c r="E17" s="148"/>
      <c r="F17" s="335"/>
      <c r="G17" s="336"/>
      <c r="H17" s="336"/>
      <c r="I17" s="145"/>
      <c r="J17" s="145"/>
    </row>
    <row r="18" spans="1:10" x14ac:dyDescent="0.3">
      <c r="A18" s="145"/>
      <c r="B18" s="148"/>
      <c r="C18" s="283" t="s">
        <v>271</v>
      </c>
      <c r="D18" s="283"/>
      <c r="E18" s="148"/>
      <c r="F18" s="148" t="s">
        <v>276</v>
      </c>
      <c r="G18" s="145"/>
      <c r="H18" s="145"/>
      <c r="I18" s="145"/>
      <c r="J18" s="145"/>
    </row>
    <row r="19" spans="1:10" x14ac:dyDescent="0.3">
      <c r="A19" s="145"/>
      <c r="B19" s="148"/>
      <c r="C19" s="284" t="s">
        <v>140</v>
      </c>
      <c r="D19" s="148"/>
      <c r="E19" s="148"/>
      <c r="F19" s="148" t="s">
        <v>272</v>
      </c>
      <c r="G19" s="145"/>
      <c r="H19" s="145"/>
      <c r="I19" s="145"/>
      <c r="J19" s="145"/>
    </row>
    <row r="20" spans="1:10" customFormat="1" x14ac:dyDescent="0.3">
      <c r="A20" s="145"/>
      <c r="B20" s="148"/>
      <c r="C20" s="148"/>
      <c r="D20" s="284"/>
      <c r="E20" s="145"/>
      <c r="F20" s="145"/>
      <c r="G20" s="145"/>
      <c r="H20" s="145"/>
      <c r="I20" s="145"/>
      <c r="J20" s="145"/>
    </row>
    <row r="21" spans="1:10" customFormat="1" ht="12.75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დღე/თვე/წელი" sqref="E11"/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view="pageBreakPreview" zoomScale="70" zoomScaleSheetLayoutView="70" workbookViewId="0">
      <selection activeCell="M26" sqref="M26"/>
    </sheetView>
  </sheetViews>
  <sheetFormatPr defaultRowHeight="15" x14ac:dyDescent="0.3"/>
  <cols>
    <col min="1" max="1" width="12" style="232" customWidth="1"/>
    <col min="2" max="2" width="13.28515625" style="232" customWidth="1"/>
    <col min="3" max="3" width="21.42578125" style="232" customWidth="1"/>
    <col min="4" max="4" width="17.85546875" style="232" customWidth="1"/>
    <col min="5" max="5" width="12.7109375" style="232" customWidth="1"/>
    <col min="6" max="6" width="36.85546875" style="232" customWidth="1"/>
    <col min="7" max="7" width="22.7109375" style="232" customWidth="1"/>
    <col min="8" max="8" width="0.5703125" style="232" customWidth="1"/>
    <col min="9" max="16384" width="9.140625" style="232"/>
  </cols>
  <sheetData>
    <row r="1" spans="1:8" x14ac:dyDescent="0.3">
      <c r="A1" s="103" t="s">
        <v>374</v>
      </c>
      <c r="B1" s="105"/>
      <c r="C1" s="105"/>
      <c r="D1" s="105"/>
      <c r="E1" s="105"/>
      <c r="F1" s="105"/>
      <c r="G1" s="218" t="s">
        <v>110</v>
      </c>
      <c r="H1" s="219"/>
    </row>
    <row r="2" spans="1:8" x14ac:dyDescent="0.3">
      <c r="A2" s="105" t="s">
        <v>141</v>
      </c>
      <c r="B2" s="105"/>
      <c r="C2" s="105"/>
      <c r="D2" s="105"/>
      <c r="E2" s="105"/>
      <c r="F2" s="105"/>
      <c r="G2" s="559" t="s">
        <v>719</v>
      </c>
      <c r="H2" s="560"/>
    </row>
    <row r="3" spans="1:8" x14ac:dyDescent="0.3">
      <c r="A3" s="105"/>
      <c r="B3" s="105"/>
      <c r="C3" s="105"/>
      <c r="D3" s="105"/>
      <c r="E3" s="105"/>
      <c r="F3" s="105"/>
      <c r="G3" s="146"/>
      <c r="H3" s="219"/>
    </row>
    <row r="4" spans="1:8" x14ac:dyDescent="0.3">
      <c r="A4" s="106" t="str">
        <f>'[2]ფორმა N2'!A4</f>
        <v>ანგარიშვალდებული პირის დასახელება:</v>
      </c>
      <c r="B4" s="105"/>
      <c r="C4" s="105"/>
      <c r="D4" s="105"/>
      <c r="E4" s="105"/>
      <c r="F4" s="105"/>
      <c r="G4" s="105"/>
      <c r="H4" s="148"/>
    </row>
    <row r="5" spans="1:8" x14ac:dyDescent="0.3">
      <c r="A5" s="270" t="s">
        <v>519</v>
      </c>
      <c r="B5" s="109"/>
      <c r="C5" s="109"/>
      <c r="D5" s="109"/>
      <c r="E5" s="109"/>
      <c r="F5" s="109"/>
      <c r="G5" s="105"/>
      <c r="H5" s="148"/>
    </row>
    <row r="6" spans="1:8" x14ac:dyDescent="0.3">
      <c r="A6" s="106"/>
      <c r="B6" s="105"/>
      <c r="C6" s="105"/>
      <c r="D6" s="105"/>
      <c r="E6" s="105"/>
      <c r="F6" s="105"/>
      <c r="G6" s="105"/>
      <c r="H6" s="148"/>
    </row>
    <row r="7" spans="1:8" x14ac:dyDescent="0.3">
      <c r="A7" s="105"/>
      <c r="B7" s="105"/>
      <c r="C7" s="105"/>
      <c r="D7" s="105"/>
      <c r="E7" s="105"/>
      <c r="F7" s="105"/>
      <c r="G7" s="105"/>
      <c r="H7" s="149"/>
    </row>
    <row r="8" spans="1:8" ht="45.75" customHeight="1" x14ac:dyDescent="0.3">
      <c r="A8" s="220" t="s">
        <v>319</v>
      </c>
      <c r="B8" s="220" t="s">
        <v>142</v>
      </c>
      <c r="C8" s="221" t="s">
        <v>372</v>
      </c>
      <c r="D8" s="221" t="s">
        <v>373</v>
      </c>
      <c r="E8" s="221" t="s">
        <v>278</v>
      </c>
      <c r="F8" s="220" t="s">
        <v>325</v>
      </c>
      <c r="G8" s="221" t="s">
        <v>320</v>
      </c>
      <c r="H8" s="149"/>
    </row>
    <row r="9" spans="1:8" x14ac:dyDescent="0.3">
      <c r="A9" s="222" t="s">
        <v>321</v>
      </c>
      <c r="B9" s="223"/>
      <c r="C9" s="224"/>
      <c r="D9" s="225"/>
      <c r="E9" s="225"/>
      <c r="F9" s="225"/>
      <c r="G9" s="226"/>
      <c r="H9" s="149"/>
    </row>
    <row r="10" spans="1:8" ht="15.75" x14ac:dyDescent="0.3">
      <c r="A10" s="223">
        <v>1</v>
      </c>
      <c r="B10" s="483">
        <v>41040</v>
      </c>
      <c r="C10" s="223">
        <v>1000</v>
      </c>
      <c r="D10" s="404">
        <v>1000</v>
      </c>
      <c r="E10" s="404" t="s">
        <v>222</v>
      </c>
      <c r="F10" s="228" t="s">
        <v>538</v>
      </c>
      <c r="G10" s="229">
        <f>IF(ISBLANK(B10),"",G9+C10-D10)</f>
        <v>0</v>
      </c>
      <c r="H10" s="149"/>
    </row>
    <row r="11" spans="1:8" ht="15.75" x14ac:dyDescent="0.3">
      <c r="A11" s="223">
        <v>2</v>
      </c>
      <c r="B11" s="484" t="s">
        <v>751</v>
      </c>
      <c r="C11" s="408">
        <v>320</v>
      </c>
      <c r="D11" s="474">
        <v>320</v>
      </c>
      <c r="E11" s="474" t="s">
        <v>222</v>
      </c>
      <c r="F11" s="406" t="s">
        <v>352</v>
      </c>
      <c r="G11" s="229">
        <f t="shared" ref="G11:G40" si="0">IF(ISBLANK(B11),"",G10+C11-D11)</f>
        <v>0</v>
      </c>
      <c r="H11" s="149"/>
    </row>
    <row r="12" spans="1:8" ht="15.75" x14ac:dyDescent="0.3">
      <c r="A12" s="442">
        <v>3</v>
      </c>
      <c r="B12" s="485" t="s">
        <v>753</v>
      </c>
      <c r="C12" s="416">
        <v>300</v>
      </c>
      <c r="D12" s="416">
        <v>300</v>
      </c>
      <c r="E12" s="474" t="s">
        <v>222</v>
      </c>
      <c r="F12" s="406" t="s">
        <v>537</v>
      </c>
      <c r="G12" s="472">
        <f>IF(ISBLANK(B13),"",G11+C13-D13)</f>
        <v>0</v>
      </c>
      <c r="H12" s="149"/>
    </row>
    <row r="13" spans="1:8" ht="15.75" x14ac:dyDescent="0.3">
      <c r="A13" s="223">
        <v>4</v>
      </c>
      <c r="B13" s="484">
        <v>41011</v>
      </c>
      <c r="C13" s="475">
        <v>50</v>
      </c>
      <c r="D13" s="476">
        <v>50</v>
      </c>
      <c r="E13" s="554" t="s">
        <v>222</v>
      </c>
      <c r="F13" s="367" t="s">
        <v>538</v>
      </c>
      <c r="G13" s="472">
        <f>IF(ISBLANK(B16),"",G12+C16-D16)</f>
        <v>0</v>
      </c>
      <c r="H13" s="149"/>
    </row>
    <row r="14" spans="1:8" ht="15.75" x14ac:dyDescent="0.3">
      <c r="A14" s="442">
        <v>5</v>
      </c>
      <c r="B14" s="485">
        <v>41133</v>
      </c>
      <c r="C14" s="416">
        <v>300</v>
      </c>
      <c r="D14" s="416">
        <v>300</v>
      </c>
      <c r="E14" s="554" t="s">
        <v>222</v>
      </c>
      <c r="F14" s="367" t="s">
        <v>538</v>
      </c>
      <c r="G14" s="472">
        <v>0</v>
      </c>
      <c r="H14" s="149"/>
    </row>
    <row r="15" spans="1:8" ht="15.75" x14ac:dyDescent="0.3">
      <c r="A15" s="442">
        <v>6</v>
      </c>
      <c r="B15" s="485" t="s">
        <v>754</v>
      </c>
      <c r="C15" s="366">
        <v>300</v>
      </c>
      <c r="D15" s="477">
        <v>300</v>
      </c>
      <c r="E15" s="554" t="s">
        <v>222</v>
      </c>
      <c r="F15" s="367" t="s">
        <v>538</v>
      </c>
      <c r="G15" s="472">
        <v>0</v>
      </c>
      <c r="H15" s="149"/>
    </row>
    <row r="16" spans="1:8" ht="15.75" x14ac:dyDescent="0.3">
      <c r="A16" s="223">
        <v>7</v>
      </c>
      <c r="B16" s="483" t="s">
        <v>752</v>
      </c>
      <c r="C16" s="409">
        <v>189</v>
      </c>
      <c r="D16" s="478">
        <v>189</v>
      </c>
      <c r="E16" s="555" t="s">
        <v>222</v>
      </c>
      <c r="F16" s="367" t="s">
        <v>537</v>
      </c>
      <c r="G16" s="472">
        <v>0</v>
      </c>
      <c r="H16" s="149"/>
    </row>
    <row r="17" spans="1:8" ht="15.75" x14ac:dyDescent="0.3">
      <c r="A17" s="223"/>
      <c r="B17" s="201"/>
      <c r="C17" s="227"/>
      <c r="D17" s="228"/>
      <c r="E17" s="228"/>
      <c r="F17" s="473"/>
      <c r="G17" s="229" t="str">
        <f t="shared" si="0"/>
        <v/>
      </c>
      <c r="H17" s="149"/>
    </row>
    <row r="18" spans="1:8" ht="15.75" x14ac:dyDescent="0.3">
      <c r="A18" s="223"/>
      <c r="B18" s="201"/>
      <c r="C18" s="227"/>
      <c r="D18" s="228"/>
      <c r="E18" s="228"/>
      <c r="F18" s="228"/>
      <c r="G18" s="229" t="str">
        <f t="shared" si="0"/>
        <v/>
      </c>
      <c r="H18" s="149"/>
    </row>
    <row r="19" spans="1:8" ht="15.75" x14ac:dyDescent="0.3">
      <c r="A19" s="223"/>
      <c r="B19" s="201"/>
      <c r="C19" s="227"/>
      <c r="D19" s="228"/>
      <c r="E19" s="228"/>
      <c r="F19" s="228"/>
      <c r="G19" s="229" t="str">
        <f t="shared" si="0"/>
        <v/>
      </c>
      <c r="H19" s="149"/>
    </row>
    <row r="20" spans="1:8" ht="15.75" x14ac:dyDescent="0.3">
      <c r="A20" s="223"/>
      <c r="B20" s="201"/>
      <c r="C20" s="227"/>
      <c r="D20" s="228"/>
      <c r="E20" s="228"/>
      <c r="F20" s="228"/>
      <c r="G20" s="229" t="str">
        <f t="shared" si="0"/>
        <v/>
      </c>
      <c r="H20" s="149"/>
    </row>
    <row r="21" spans="1:8" ht="15.75" x14ac:dyDescent="0.3">
      <c r="A21" s="223"/>
      <c r="B21" s="201"/>
      <c r="C21" s="227"/>
      <c r="D21" s="228"/>
      <c r="E21" s="228"/>
      <c r="F21" s="228"/>
      <c r="G21" s="229" t="str">
        <f t="shared" si="0"/>
        <v/>
      </c>
      <c r="H21" s="149"/>
    </row>
    <row r="22" spans="1:8" ht="15.75" x14ac:dyDescent="0.3">
      <c r="A22" s="223"/>
      <c r="B22" s="201"/>
      <c r="C22" s="227"/>
      <c r="D22" s="228"/>
      <c r="E22" s="228"/>
      <c r="F22" s="228"/>
      <c r="G22" s="229" t="str">
        <f t="shared" si="0"/>
        <v/>
      </c>
      <c r="H22" s="149"/>
    </row>
    <row r="23" spans="1:8" ht="15.75" x14ac:dyDescent="0.3">
      <c r="A23" s="223"/>
      <c r="B23" s="201"/>
      <c r="C23" s="227"/>
      <c r="D23" s="228"/>
      <c r="E23" s="228"/>
      <c r="F23" s="228"/>
      <c r="G23" s="229" t="str">
        <f t="shared" si="0"/>
        <v/>
      </c>
      <c r="H23" s="149"/>
    </row>
    <row r="24" spans="1:8" ht="15.75" x14ac:dyDescent="0.3">
      <c r="A24" s="223"/>
      <c r="B24" s="201"/>
      <c r="C24" s="227"/>
      <c r="D24" s="228"/>
      <c r="E24" s="228"/>
      <c r="F24" s="228"/>
      <c r="G24" s="229" t="str">
        <f t="shared" si="0"/>
        <v/>
      </c>
      <c r="H24" s="149"/>
    </row>
    <row r="25" spans="1:8" ht="15.75" x14ac:dyDescent="0.3">
      <c r="A25" s="223"/>
      <c r="B25" s="201"/>
      <c r="C25" s="227"/>
      <c r="D25" s="228"/>
      <c r="E25" s="228"/>
      <c r="F25" s="228"/>
      <c r="G25" s="229" t="str">
        <f t="shared" si="0"/>
        <v/>
      </c>
      <c r="H25" s="149"/>
    </row>
    <row r="26" spans="1:8" ht="15.75" x14ac:dyDescent="0.3">
      <c r="A26" s="223"/>
      <c r="B26" s="201"/>
      <c r="C26" s="227"/>
      <c r="D26" s="228"/>
      <c r="E26" s="228"/>
      <c r="F26" s="228"/>
      <c r="G26" s="229" t="str">
        <f t="shared" si="0"/>
        <v/>
      </c>
      <c r="H26" s="149"/>
    </row>
    <row r="27" spans="1:8" ht="15.75" x14ac:dyDescent="0.3">
      <c r="A27" s="223"/>
      <c r="B27" s="201"/>
      <c r="C27" s="227"/>
      <c r="D27" s="228"/>
      <c r="E27" s="228"/>
      <c r="F27" s="228"/>
      <c r="G27" s="229" t="str">
        <f t="shared" si="0"/>
        <v/>
      </c>
      <c r="H27" s="149"/>
    </row>
    <row r="28" spans="1:8" ht="15.75" x14ac:dyDescent="0.3">
      <c r="A28" s="223"/>
      <c r="B28" s="201"/>
      <c r="C28" s="227"/>
      <c r="D28" s="228"/>
      <c r="E28" s="228"/>
      <c r="F28" s="228"/>
      <c r="G28" s="229" t="str">
        <f t="shared" si="0"/>
        <v/>
      </c>
      <c r="H28" s="149"/>
    </row>
    <row r="29" spans="1:8" ht="15.75" x14ac:dyDescent="0.3">
      <c r="A29" s="223"/>
      <c r="B29" s="201"/>
      <c r="C29" s="227"/>
      <c r="D29" s="228"/>
      <c r="E29" s="228"/>
      <c r="F29" s="228"/>
      <c r="G29" s="229" t="str">
        <f t="shared" si="0"/>
        <v/>
      </c>
      <c r="H29" s="149"/>
    </row>
    <row r="30" spans="1:8" ht="15.75" x14ac:dyDescent="0.3">
      <c r="A30" s="223"/>
      <c r="B30" s="201"/>
      <c r="C30" s="230"/>
      <c r="D30" s="231"/>
      <c r="E30" s="228"/>
      <c r="F30" s="231"/>
      <c r="G30" s="229" t="str">
        <f t="shared" si="0"/>
        <v/>
      </c>
      <c r="H30" s="149"/>
    </row>
    <row r="31" spans="1:8" ht="15.75" x14ac:dyDescent="0.3">
      <c r="A31" s="223"/>
      <c r="B31" s="201"/>
      <c r="C31" s="230"/>
      <c r="D31" s="231"/>
      <c r="E31" s="228"/>
      <c r="F31" s="231"/>
      <c r="G31" s="229" t="str">
        <f t="shared" si="0"/>
        <v/>
      </c>
      <c r="H31" s="149"/>
    </row>
    <row r="32" spans="1:8" ht="15.75" x14ac:dyDescent="0.3">
      <c r="A32" s="223"/>
      <c r="B32" s="201"/>
      <c r="C32" s="230"/>
      <c r="D32" s="231"/>
      <c r="E32" s="228"/>
      <c r="F32" s="231"/>
      <c r="G32" s="229" t="str">
        <f t="shared" si="0"/>
        <v/>
      </c>
      <c r="H32" s="149"/>
    </row>
    <row r="33" spans="1:16" ht="15.75" x14ac:dyDescent="0.3">
      <c r="A33" s="223"/>
      <c r="B33" s="201"/>
      <c r="C33" s="230"/>
      <c r="D33" s="231"/>
      <c r="E33" s="228"/>
      <c r="F33" s="231"/>
      <c r="G33" s="229" t="str">
        <f t="shared" si="0"/>
        <v/>
      </c>
      <c r="H33" s="149"/>
    </row>
    <row r="34" spans="1:16" ht="20.25" customHeight="1" x14ac:dyDescent="0.3">
      <c r="A34" s="223"/>
      <c r="B34" s="201"/>
      <c r="C34" s="230"/>
      <c r="D34" s="231"/>
      <c r="E34" s="231"/>
      <c r="F34" s="231"/>
      <c r="G34" s="229" t="str">
        <f t="shared" si="0"/>
        <v/>
      </c>
      <c r="H34" s="149"/>
    </row>
    <row r="35" spans="1:16" ht="15.75" x14ac:dyDescent="0.3">
      <c r="A35" s="223"/>
      <c r="B35" s="201"/>
      <c r="C35" s="230"/>
      <c r="D35" s="231"/>
      <c r="E35" s="231"/>
      <c r="F35" s="231"/>
      <c r="G35" s="229" t="str">
        <f t="shared" si="0"/>
        <v/>
      </c>
      <c r="H35" s="149"/>
    </row>
    <row r="36" spans="1:16" ht="15.75" x14ac:dyDescent="0.3">
      <c r="A36" s="223"/>
      <c r="B36" s="201"/>
      <c r="C36" s="230"/>
      <c r="D36" s="231"/>
      <c r="E36" s="231"/>
      <c r="F36" s="231"/>
      <c r="G36" s="229" t="str">
        <f t="shared" si="0"/>
        <v/>
      </c>
      <c r="H36" s="149"/>
    </row>
    <row r="37" spans="1:16" ht="15.75" x14ac:dyDescent="0.3">
      <c r="A37" s="223"/>
      <c r="B37" s="201"/>
      <c r="C37" s="230"/>
      <c r="D37" s="231"/>
      <c r="E37" s="231"/>
      <c r="F37" s="231"/>
      <c r="G37" s="229" t="str">
        <f t="shared" si="0"/>
        <v/>
      </c>
      <c r="H37" s="149"/>
      <c r="J37" s="374"/>
    </row>
    <row r="38" spans="1:16" ht="15.75" x14ac:dyDescent="0.3">
      <c r="A38" s="223"/>
      <c r="B38" s="201"/>
      <c r="C38" s="230"/>
      <c r="D38" s="231"/>
      <c r="E38" s="231"/>
      <c r="F38" s="231"/>
      <c r="G38" s="229" t="str">
        <f t="shared" si="0"/>
        <v/>
      </c>
      <c r="H38" s="149"/>
    </row>
    <row r="39" spans="1:16" ht="15.75" x14ac:dyDescent="0.3">
      <c r="A39" s="408"/>
      <c r="B39" s="350"/>
      <c r="C39" s="324"/>
      <c r="D39" s="406"/>
      <c r="E39" s="406"/>
      <c r="F39" s="406"/>
      <c r="G39" s="405" t="str">
        <f t="shared" si="0"/>
        <v/>
      </c>
      <c r="H39" s="149"/>
    </row>
    <row r="40" spans="1:16" x14ac:dyDescent="0.3">
      <c r="A40" s="416"/>
      <c r="B40" s="415"/>
      <c r="C40" s="413"/>
      <c r="D40" s="413"/>
      <c r="E40" s="367"/>
      <c r="F40" s="413"/>
      <c r="G40" s="414" t="str">
        <f t="shared" si="0"/>
        <v/>
      </c>
      <c r="H40" s="149"/>
    </row>
    <row r="41" spans="1:16" ht="15.75" x14ac:dyDescent="0.3">
      <c r="A41" s="409"/>
      <c r="B41" s="201"/>
      <c r="C41" s="410"/>
      <c r="D41" s="411"/>
      <c r="E41" s="411"/>
      <c r="F41" s="411"/>
      <c r="G41" s="412" t="str">
        <f>IF(ISBLANK(B41),"",G39+C41-D41)</f>
        <v/>
      </c>
    </row>
    <row r="42" spans="1:16" ht="15.75" x14ac:dyDescent="0.3">
      <c r="A42" s="223"/>
      <c r="B42" s="201"/>
      <c r="C42" s="230"/>
      <c r="D42" s="231"/>
      <c r="E42" s="231"/>
      <c r="F42" s="231"/>
      <c r="G42" s="229" t="str">
        <f t="shared" ref="G42" si="1">IF(ISBLANK(B42),"",G41+C42-D42)</f>
        <v/>
      </c>
    </row>
    <row r="43" spans="1:16" ht="15.75" x14ac:dyDescent="0.3">
      <c r="A43" s="223"/>
      <c r="B43" s="201"/>
      <c r="C43" s="230"/>
      <c r="D43" s="231"/>
      <c r="E43" s="231"/>
      <c r="F43" s="231"/>
      <c r="G43" s="229"/>
    </row>
    <row r="44" spans="1:16" ht="15.75" x14ac:dyDescent="0.3">
      <c r="A44" s="223"/>
      <c r="B44" s="201"/>
      <c r="C44" s="230"/>
      <c r="D44" s="231"/>
      <c r="E44" s="231"/>
      <c r="F44" s="231"/>
      <c r="G44" s="229"/>
    </row>
    <row r="45" spans="1:16" ht="23.25" customHeight="1" x14ac:dyDescent="0.3">
      <c r="A45" s="417" t="s">
        <v>539</v>
      </c>
      <c r="B45" s="418"/>
      <c r="C45" s="419"/>
      <c r="D45" s="420"/>
      <c r="E45" s="420"/>
      <c r="F45" s="421"/>
      <c r="G45" s="422">
        <f>G70</f>
        <v>0</v>
      </c>
      <c r="H45" s="233"/>
      <c r="I45" s="233"/>
      <c r="J45" s="233"/>
    </row>
    <row r="46" spans="1:16" x14ac:dyDescent="0.3">
      <c r="A46" s="423"/>
      <c r="B46" s="424"/>
      <c r="C46" s="424"/>
      <c r="D46" s="425"/>
      <c r="E46" s="425"/>
      <c r="F46" s="425"/>
      <c r="G46" s="383"/>
      <c r="H46" s="233"/>
      <c r="I46" s="233"/>
      <c r="J46" s="233"/>
    </row>
    <row r="47" spans="1:16" x14ac:dyDescent="0.3">
      <c r="H47" s="233"/>
      <c r="I47" s="233"/>
      <c r="J47" s="233"/>
      <c r="P47" s="371"/>
    </row>
    <row r="48" spans="1:16" x14ac:dyDescent="0.3">
      <c r="H48" s="233"/>
      <c r="I48" s="233"/>
      <c r="J48" s="233"/>
    </row>
    <row r="49" spans="1:15" x14ac:dyDescent="0.3">
      <c r="B49" s="234" t="s">
        <v>107</v>
      </c>
      <c r="F49" s="235"/>
      <c r="H49" s="233"/>
      <c r="I49" s="233"/>
      <c r="J49" s="233"/>
    </row>
    <row r="50" spans="1:15" x14ac:dyDescent="0.3">
      <c r="F50" s="233"/>
      <c r="G50" s="233"/>
      <c r="H50" s="233"/>
      <c r="I50" s="233"/>
      <c r="J50" s="233"/>
    </row>
    <row r="51" spans="1:15" s="233" customFormat="1" x14ac:dyDescent="0.3">
      <c r="A51" s="232"/>
      <c r="B51" s="232"/>
      <c r="C51" s="236"/>
      <c r="D51" s="232"/>
      <c r="E51" s="232"/>
      <c r="F51" s="236"/>
      <c r="G51" s="237"/>
    </row>
    <row r="52" spans="1:15" s="233" customFormat="1" x14ac:dyDescent="0.3">
      <c r="B52" s="232"/>
      <c r="C52" s="238" t="s">
        <v>271</v>
      </c>
      <c r="D52" s="232"/>
      <c r="E52" s="232"/>
      <c r="F52" s="239" t="s">
        <v>276</v>
      </c>
      <c r="G52" s="237"/>
    </row>
    <row r="53" spans="1:15" s="233" customFormat="1" x14ac:dyDescent="0.3">
      <c r="B53" s="232"/>
      <c r="C53" s="240" t="s">
        <v>140</v>
      </c>
      <c r="D53" s="232"/>
      <c r="E53" s="232"/>
      <c r="F53" s="232" t="s">
        <v>272</v>
      </c>
      <c r="H53" s="372" t="e">
        <f>IF(ISBLANK(#REF!),"",H43+#REF!-#REF!)</f>
        <v>#REF!</v>
      </c>
    </row>
    <row r="54" spans="1:15" s="233" customFormat="1" x14ac:dyDescent="0.3">
      <c r="B54" s="232"/>
    </row>
    <row r="55" spans="1:15" s="233" customFormat="1" ht="12.75" x14ac:dyDescent="0.2"/>
    <row r="56" spans="1:15" s="233" customFormat="1" ht="12.75" x14ac:dyDescent="0.2">
      <c r="A56" s="237"/>
      <c r="B56" s="237"/>
      <c r="C56" s="237"/>
      <c r="D56" s="237"/>
      <c r="E56" s="237"/>
      <c r="F56" s="237"/>
      <c r="G56" s="237"/>
    </row>
    <row r="57" spans="1:15" s="233" customFormat="1" ht="12.75" x14ac:dyDescent="0.2"/>
    <row r="58" spans="1:15" s="233" customFormat="1" ht="12.75" x14ac:dyDescent="0.2">
      <c r="L58" s="384"/>
    </row>
    <row r="59" spans="1:15" s="233" customFormat="1" ht="12.75" x14ac:dyDescent="0.2"/>
    <row r="60" spans="1:15" s="233" customFormat="1" ht="12.75" x14ac:dyDescent="0.2"/>
    <row r="61" spans="1:15" s="233" customFormat="1" ht="12.75" x14ac:dyDescent="0.2">
      <c r="O61" s="400"/>
    </row>
    <row r="62" spans="1:15" s="233" customFormat="1" ht="12.75" x14ac:dyDescent="0.2"/>
    <row r="63" spans="1:15" s="233" customFormat="1" ht="12.75" x14ac:dyDescent="0.2"/>
    <row r="64" spans="1:15" ht="15.75" x14ac:dyDescent="0.3">
      <c r="A64" s="224"/>
      <c r="B64" s="396"/>
      <c r="C64" s="381"/>
      <c r="D64" s="382"/>
      <c r="E64" s="225"/>
      <c r="F64" s="382"/>
      <c r="G64" s="399"/>
      <c r="K64" s="371"/>
    </row>
    <row r="65" spans="1:10" ht="15.75" x14ac:dyDescent="0.3">
      <c r="A65" s="224"/>
      <c r="B65" s="396"/>
      <c r="C65" s="381"/>
      <c r="D65" s="382"/>
      <c r="E65" s="225"/>
      <c r="F65" s="382"/>
      <c r="G65" s="383"/>
    </row>
    <row r="66" spans="1:10" ht="15.75" x14ac:dyDescent="0.3">
      <c r="A66" s="224"/>
      <c r="B66" s="396"/>
      <c r="C66" s="381"/>
      <c r="D66" s="382"/>
      <c r="E66" s="225"/>
      <c r="F66" s="382"/>
      <c r="G66" s="383"/>
      <c r="I66" s="377"/>
    </row>
    <row r="67" spans="1:10" ht="15.75" x14ac:dyDescent="0.3">
      <c r="A67" s="479"/>
      <c r="B67" s="480"/>
      <c r="C67" s="381"/>
      <c r="D67" s="382"/>
      <c r="E67" s="382"/>
      <c r="F67" s="382"/>
      <c r="G67" s="383"/>
      <c r="I67" s="377"/>
    </row>
    <row r="68" spans="1:10" ht="15.75" x14ac:dyDescent="0.3">
      <c r="A68" s="479"/>
      <c r="B68" s="480"/>
      <c r="C68" s="381"/>
      <c r="D68" s="382"/>
      <c r="E68" s="382"/>
      <c r="F68" s="382"/>
      <c r="G68" s="383"/>
    </row>
    <row r="69" spans="1:10" ht="15.75" x14ac:dyDescent="0.3">
      <c r="A69" s="479"/>
      <c r="B69" s="480"/>
      <c r="C69" s="381"/>
      <c r="D69" s="382"/>
      <c r="E69" s="382"/>
      <c r="F69" s="382"/>
      <c r="G69" s="383"/>
    </row>
    <row r="70" spans="1:10" x14ac:dyDescent="0.3">
      <c r="A70" s="479"/>
      <c r="B70" s="481"/>
      <c r="C70" s="482"/>
      <c r="D70" s="482"/>
      <c r="E70" s="382"/>
      <c r="F70" s="481"/>
      <c r="G70" s="383"/>
    </row>
    <row r="71" spans="1:10" ht="18" customHeight="1" x14ac:dyDescent="0.3">
      <c r="J71" s="373"/>
    </row>
    <row r="80" spans="1:10" x14ac:dyDescent="0.3">
      <c r="I80" s="370"/>
    </row>
    <row r="81" spans="1:18" ht="15.75" x14ac:dyDescent="0.3">
      <c r="R81" s="385"/>
    </row>
    <row r="83" spans="1:18" x14ac:dyDescent="0.3">
      <c r="A83"/>
      <c r="B83"/>
      <c r="C83"/>
      <c r="D83"/>
      <c r="E83"/>
      <c r="F83"/>
      <c r="G83"/>
      <c r="J83" s="377"/>
    </row>
    <row r="87" spans="1:18" x14ac:dyDescent="0.3">
      <c r="A87" s="378"/>
      <c r="B87" s="376"/>
      <c r="C87" s="402"/>
      <c r="D87" s="376"/>
      <c r="E87" s="376"/>
      <c r="F87" s="376"/>
      <c r="G87" s="379"/>
    </row>
    <row r="88" spans="1:18" x14ac:dyDescent="0.3">
      <c r="A88" s="378"/>
      <c r="B88" s="376"/>
      <c r="C88" s="403"/>
      <c r="D88" s="379"/>
      <c r="E88" s="379"/>
      <c r="F88" s="379"/>
      <c r="G88" s="379"/>
    </row>
    <row r="89" spans="1:18" x14ac:dyDescent="0.3">
      <c r="A89" s="27"/>
      <c r="B89" s="157"/>
      <c r="C89" s="379"/>
      <c r="D89" s="157"/>
      <c r="E89" s="157"/>
      <c r="F89" s="157"/>
      <c r="G89" s="157"/>
    </row>
    <row r="90" spans="1:18" x14ac:dyDescent="0.3">
      <c r="A90" s="388"/>
      <c r="B90" s="106"/>
      <c r="C90" s="106"/>
      <c r="D90" s="106"/>
      <c r="E90" s="106"/>
      <c r="F90" s="106"/>
      <c r="G90" s="146"/>
    </row>
    <row r="91" spans="1:18" x14ac:dyDescent="0.3">
      <c r="A91" s="375"/>
      <c r="B91" s="375"/>
      <c r="C91" s="375"/>
      <c r="D91" s="375"/>
      <c r="E91" s="375"/>
      <c r="F91" s="378"/>
      <c r="G91" s="378"/>
      <c r="N91" s="401"/>
    </row>
    <row r="92" spans="1:18" x14ac:dyDescent="0.3">
      <c r="A92"/>
      <c r="B92"/>
      <c r="C92"/>
      <c r="D92"/>
      <c r="E92"/>
      <c r="F92"/>
      <c r="G92"/>
    </row>
    <row r="93" spans="1:18" x14ac:dyDescent="0.3">
      <c r="A93" s="378"/>
      <c r="B93" s="376"/>
      <c r="C93" s="376"/>
      <c r="D93" s="376"/>
      <c r="E93" s="376"/>
      <c r="F93" s="376"/>
      <c r="G93" s="379"/>
    </row>
    <row r="94" spans="1:18" x14ac:dyDescent="0.3">
      <c r="A94" s="270"/>
      <c r="B94" s="270"/>
      <c r="C94" s="270"/>
      <c r="D94" s="270"/>
      <c r="E94" s="270"/>
      <c r="F94" s="270"/>
      <c r="G94" s="270"/>
    </row>
    <row r="95" spans="1:18" x14ac:dyDescent="0.3">
      <c r="A95" s="106"/>
      <c r="B95" s="106"/>
      <c r="C95" s="106"/>
      <c r="D95" s="106"/>
      <c r="E95" s="106"/>
      <c r="F95" s="106"/>
      <c r="G95" s="106"/>
    </row>
    <row r="96" spans="1:18" x14ac:dyDescent="0.3">
      <c r="A96" s="106"/>
      <c r="B96" s="106"/>
      <c r="C96" s="106"/>
      <c r="D96" s="106"/>
      <c r="E96" s="106"/>
      <c r="F96" s="106"/>
      <c r="G96" s="106"/>
    </row>
    <row r="97" spans="1:7" x14ac:dyDescent="0.3">
      <c r="A97" s="389"/>
      <c r="B97" s="389"/>
      <c r="C97" s="390"/>
      <c r="D97" s="390"/>
      <c r="E97" s="390"/>
      <c r="F97" s="389"/>
      <c r="G97" s="390"/>
    </row>
    <row r="98" spans="1:7" x14ac:dyDescent="0.3">
      <c r="A98" s="391"/>
      <c r="B98" s="386"/>
      <c r="C98" s="386"/>
      <c r="D98" s="387"/>
      <c r="E98" s="387"/>
      <c r="F98" s="387"/>
      <c r="G98" s="387"/>
    </row>
    <row r="99" spans="1:7" ht="15.75" x14ac:dyDescent="0.3">
      <c r="A99" s="386"/>
      <c r="B99" s="392"/>
      <c r="C99" s="393"/>
      <c r="D99" s="394"/>
      <c r="E99" s="394"/>
      <c r="F99" s="394"/>
      <c r="G99" s="395"/>
    </row>
    <row r="100" spans="1:7" ht="15.75" x14ac:dyDescent="0.3">
      <c r="A100" s="386"/>
      <c r="B100" s="392"/>
      <c r="C100" s="393"/>
      <c r="D100" s="394"/>
      <c r="E100" s="394"/>
      <c r="F100" s="394"/>
      <c r="G100" s="395"/>
    </row>
    <row r="101" spans="1:7" ht="15.75" x14ac:dyDescent="0.3">
      <c r="A101" s="386"/>
      <c r="B101" s="392"/>
      <c r="C101" s="393"/>
      <c r="D101" s="394"/>
      <c r="E101" s="394"/>
      <c r="F101" s="394"/>
      <c r="G101" s="395"/>
    </row>
    <row r="102" spans="1:7" ht="15.75" x14ac:dyDescent="0.3">
      <c r="A102" s="386"/>
      <c r="B102" s="392"/>
      <c r="C102" s="393"/>
      <c r="D102" s="394"/>
      <c r="E102" s="394"/>
      <c r="F102" s="394"/>
      <c r="G102" s="395"/>
    </row>
    <row r="103" spans="1:7" ht="15.75" x14ac:dyDescent="0.3">
      <c r="A103" s="386"/>
      <c r="B103" s="392"/>
      <c r="C103" s="393"/>
      <c r="D103" s="394"/>
      <c r="E103" s="394"/>
      <c r="F103" s="394"/>
      <c r="G103" s="395"/>
    </row>
    <row r="104" spans="1:7" ht="15.75" x14ac:dyDescent="0.3">
      <c r="A104" s="386"/>
      <c r="B104" s="392"/>
      <c r="C104" s="393"/>
      <c r="D104" s="394"/>
      <c r="E104" s="394"/>
      <c r="F104" s="394"/>
      <c r="G104" s="395"/>
    </row>
    <row r="105" spans="1:7" ht="15.75" x14ac:dyDescent="0.3">
      <c r="A105" s="386"/>
      <c r="B105" s="392"/>
      <c r="C105" s="393"/>
      <c r="D105" s="394"/>
      <c r="E105" s="394"/>
      <c r="F105" s="394"/>
      <c r="G105" s="395"/>
    </row>
    <row r="106" spans="1:7" ht="15.75" x14ac:dyDescent="0.3">
      <c r="A106" s="386"/>
      <c r="B106" s="392"/>
      <c r="C106" s="393"/>
      <c r="D106" s="394"/>
      <c r="E106" s="394"/>
      <c r="F106" s="394"/>
      <c r="G106" s="395"/>
    </row>
    <row r="107" spans="1:7" ht="15.75" x14ac:dyDescent="0.3">
      <c r="A107" s="386"/>
      <c r="B107" s="392"/>
      <c r="C107" s="393"/>
      <c r="D107" s="394"/>
      <c r="E107" s="394"/>
      <c r="F107" s="394"/>
      <c r="G107" s="395"/>
    </row>
    <row r="108" spans="1:7" ht="15.75" x14ac:dyDescent="0.3">
      <c r="A108" s="386"/>
      <c r="B108" s="392"/>
      <c r="C108" s="393"/>
      <c r="D108" s="394"/>
      <c r="E108" s="394"/>
      <c r="F108" s="394"/>
      <c r="G108" s="395"/>
    </row>
    <row r="109" spans="1:7" ht="15.75" x14ac:dyDescent="0.3">
      <c r="A109" s="386"/>
      <c r="B109" s="392"/>
      <c r="C109" s="393"/>
      <c r="D109" s="394"/>
      <c r="E109" s="394"/>
      <c r="F109" s="394"/>
      <c r="G109" s="395"/>
    </row>
    <row r="110" spans="1:7" ht="15.75" x14ac:dyDescent="0.3">
      <c r="A110" s="224"/>
      <c r="B110" s="380"/>
      <c r="C110" s="381"/>
      <c r="D110" s="382"/>
      <c r="E110" s="382"/>
      <c r="F110" s="382"/>
      <c r="G110" s="383"/>
    </row>
    <row r="111" spans="1:7" ht="15.75" x14ac:dyDescent="0.3">
      <c r="A111" s="224"/>
      <c r="B111" s="380"/>
      <c r="C111" s="381"/>
      <c r="D111" s="382"/>
      <c r="E111" s="382"/>
      <c r="F111" s="382"/>
      <c r="G111" s="383"/>
    </row>
    <row r="112" spans="1:7" ht="15.75" x14ac:dyDescent="0.3">
      <c r="A112" s="224"/>
      <c r="B112" s="380"/>
      <c r="C112" s="381"/>
      <c r="D112" s="382"/>
      <c r="E112" s="382"/>
      <c r="F112" s="382"/>
      <c r="G112" s="383"/>
    </row>
    <row r="113" spans="1:7" ht="15.75" x14ac:dyDescent="0.3">
      <c r="A113" s="224"/>
      <c r="B113" s="380"/>
      <c r="C113" s="381"/>
      <c r="D113" s="382"/>
      <c r="E113" s="382"/>
      <c r="F113" s="382"/>
      <c r="G113" s="383"/>
    </row>
    <row r="114" spans="1:7" ht="15.75" x14ac:dyDescent="0.3">
      <c r="A114" s="224"/>
      <c r="B114" s="380"/>
      <c r="C114" s="381"/>
      <c r="D114" s="382"/>
      <c r="E114" s="382"/>
      <c r="F114" s="382"/>
      <c r="G114" s="383"/>
    </row>
    <row r="115" spans="1:7" ht="15.75" x14ac:dyDescent="0.3">
      <c r="A115" s="224"/>
      <c r="B115" s="380"/>
      <c r="C115" s="381"/>
      <c r="D115" s="382"/>
      <c r="E115" s="382"/>
      <c r="F115" s="382"/>
      <c r="G115" s="383"/>
    </row>
    <row r="116" spans="1:7" ht="15.75" x14ac:dyDescent="0.3">
      <c r="A116" s="224"/>
      <c r="B116" s="380"/>
      <c r="C116" s="381"/>
      <c r="D116" s="382"/>
      <c r="E116" s="382"/>
      <c r="F116" s="382"/>
      <c r="G116" s="383"/>
    </row>
    <row r="117" spans="1:7" ht="15.75" x14ac:dyDescent="0.3">
      <c r="A117" s="224"/>
      <c r="B117" s="380"/>
      <c r="C117" s="381"/>
      <c r="D117" s="382"/>
      <c r="E117" s="382"/>
      <c r="F117" s="382"/>
      <c r="G117" s="383"/>
    </row>
    <row r="118" spans="1:7" ht="15.75" x14ac:dyDescent="0.3">
      <c r="A118" s="224"/>
      <c r="B118" s="380"/>
      <c r="C118" s="381"/>
      <c r="D118" s="382"/>
      <c r="E118" s="382"/>
      <c r="F118" s="382"/>
      <c r="G118" s="383"/>
    </row>
    <row r="119" spans="1:7" ht="15.75" x14ac:dyDescent="0.3">
      <c r="A119" s="224"/>
      <c r="B119" s="380"/>
      <c r="C119" s="381"/>
      <c r="D119" s="382"/>
      <c r="E119" s="382"/>
      <c r="F119" s="382"/>
      <c r="G119" s="383"/>
    </row>
    <row r="120" spans="1:7" ht="15.75" x14ac:dyDescent="0.3">
      <c r="A120" s="224"/>
      <c r="B120" s="380"/>
      <c r="C120" s="381"/>
      <c r="D120" s="382"/>
      <c r="E120" s="382"/>
      <c r="F120" s="382"/>
      <c r="G120" s="383"/>
    </row>
    <row r="121" spans="1:7" ht="15.75" x14ac:dyDescent="0.3">
      <c r="A121" s="224"/>
      <c r="B121" s="380"/>
      <c r="C121" s="381"/>
      <c r="D121" s="382"/>
      <c r="E121" s="382"/>
      <c r="F121" s="382"/>
      <c r="G121" s="383"/>
    </row>
    <row r="122" spans="1:7" ht="15.75" x14ac:dyDescent="0.3">
      <c r="A122" s="224"/>
      <c r="B122" s="380"/>
      <c r="C122" s="381"/>
      <c r="D122" s="382"/>
      <c r="E122" s="382"/>
      <c r="F122" s="382"/>
      <c r="G122" s="383"/>
    </row>
    <row r="123" spans="1:7" ht="15.75" x14ac:dyDescent="0.3">
      <c r="A123" s="224"/>
      <c r="B123" s="380"/>
      <c r="C123" s="381"/>
      <c r="D123" s="382"/>
      <c r="E123" s="382"/>
      <c r="F123" s="382"/>
      <c r="G123" s="383"/>
    </row>
    <row r="124" spans="1:7" ht="15.75" x14ac:dyDescent="0.3">
      <c r="A124" s="224"/>
      <c r="B124" s="380"/>
      <c r="C124" s="381"/>
      <c r="D124" s="382"/>
      <c r="E124" s="382"/>
      <c r="F124" s="382"/>
      <c r="G124" s="383"/>
    </row>
    <row r="125" spans="1:7" ht="15.75" x14ac:dyDescent="0.3">
      <c r="A125" s="224"/>
      <c r="B125" s="380"/>
      <c r="C125" s="381"/>
      <c r="D125" s="382"/>
      <c r="E125" s="382"/>
      <c r="F125" s="382"/>
      <c r="G125" s="383"/>
    </row>
    <row r="126" spans="1:7" ht="15.75" x14ac:dyDescent="0.3">
      <c r="A126" s="224"/>
      <c r="B126" s="380"/>
      <c r="C126" s="381"/>
      <c r="D126" s="382"/>
      <c r="E126" s="382"/>
      <c r="F126" s="382"/>
      <c r="G126" s="383"/>
    </row>
    <row r="127" spans="1:7" ht="15.75" x14ac:dyDescent="0.3">
      <c r="A127" s="224"/>
      <c r="B127" s="380"/>
      <c r="C127" s="381"/>
      <c r="D127" s="382"/>
      <c r="E127" s="382"/>
      <c r="F127" s="382"/>
      <c r="G127" s="383"/>
    </row>
    <row r="128" spans="1:7" ht="15.75" x14ac:dyDescent="0.3">
      <c r="A128" s="224"/>
      <c r="B128" s="380"/>
      <c r="C128" s="381"/>
      <c r="D128" s="382"/>
      <c r="E128" s="382"/>
      <c r="F128" s="382"/>
      <c r="G128" s="383"/>
    </row>
    <row r="129" spans="1:7" ht="15.75" x14ac:dyDescent="0.3">
      <c r="A129" s="224"/>
      <c r="B129" s="380"/>
      <c r="C129" s="381"/>
      <c r="D129" s="382"/>
      <c r="E129" s="382"/>
      <c r="F129" s="382"/>
      <c r="G129" s="383"/>
    </row>
    <row r="130" spans="1:7" ht="15.75" x14ac:dyDescent="0.3">
      <c r="A130" s="224"/>
      <c r="B130" s="380"/>
      <c r="C130" s="381"/>
      <c r="D130" s="382"/>
      <c r="E130" s="382"/>
      <c r="F130" s="382"/>
      <c r="G130" s="383"/>
    </row>
    <row r="131" spans="1:7" ht="15.75" x14ac:dyDescent="0.3">
      <c r="A131" s="224"/>
      <c r="B131" s="380"/>
      <c r="C131" s="381"/>
      <c r="D131" s="382"/>
      <c r="E131" s="382"/>
      <c r="F131" s="382"/>
      <c r="G131" s="383"/>
    </row>
    <row r="132" spans="1:7" ht="15.75" x14ac:dyDescent="0.3">
      <c r="A132" s="224"/>
      <c r="B132" s="380"/>
      <c r="C132" s="381"/>
      <c r="D132" s="382"/>
      <c r="E132" s="382"/>
      <c r="F132" s="382"/>
      <c r="G132" s="383"/>
    </row>
    <row r="133" spans="1:7" ht="15.75" x14ac:dyDescent="0.3">
      <c r="A133" s="224"/>
      <c r="B133" s="380"/>
      <c r="C133" s="381"/>
      <c r="D133" s="382"/>
      <c r="E133" s="382"/>
      <c r="F133" s="382"/>
      <c r="G133" s="383"/>
    </row>
    <row r="134" spans="1:7" ht="15.75" x14ac:dyDescent="0.3">
      <c r="A134" s="224"/>
      <c r="B134" s="380"/>
      <c r="C134" s="381"/>
      <c r="D134" s="382"/>
      <c r="E134" s="382"/>
      <c r="F134" s="382"/>
      <c r="G134" s="383"/>
    </row>
    <row r="135" spans="1:7" ht="15.75" x14ac:dyDescent="0.3">
      <c r="A135" s="224"/>
      <c r="B135" s="380"/>
      <c r="C135" s="381"/>
      <c r="D135" s="382"/>
      <c r="E135" s="382"/>
      <c r="F135" s="382"/>
      <c r="G135" s="383"/>
    </row>
    <row r="136" spans="1:7" ht="15.75" x14ac:dyDescent="0.3">
      <c r="A136" s="224"/>
      <c r="B136" s="380"/>
      <c r="C136" s="381"/>
      <c r="D136" s="382"/>
      <c r="E136" s="382"/>
      <c r="F136" s="382"/>
      <c r="G136" s="383"/>
    </row>
    <row r="137" spans="1:7" ht="15.75" x14ac:dyDescent="0.3">
      <c r="A137" s="224"/>
      <c r="B137" s="380"/>
      <c r="C137" s="381"/>
      <c r="D137" s="382"/>
      <c r="E137" s="382"/>
      <c r="F137" s="382"/>
      <c r="G137" s="383"/>
    </row>
    <row r="138" spans="1:7" ht="15.75" x14ac:dyDescent="0.3">
      <c r="A138" s="224"/>
      <c r="B138" s="380"/>
      <c r="C138" s="381"/>
      <c r="D138" s="382"/>
      <c r="E138" s="382"/>
      <c r="F138" s="382"/>
      <c r="G138" s="383"/>
    </row>
    <row r="139" spans="1:7" ht="15.75" x14ac:dyDescent="0.3">
      <c r="A139" s="224"/>
      <c r="B139" s="380"/>
      <c r="C139" s="381"/>
      <c r="D139" s="382"/>
      <c r="E139" s="382"/>
      <c r="F139" s="382"/>
      <c r="G139" s="383"/>
    </row>
    <row r="140" spans="1:7" ht="15.75" x14ac:dyDescent="0.3">
      <c r="A140" s="224"/>
      <c r="B140" s="380"/>
      <c r="C140" s="381"/>
      <c r="D140" s="382"/>
      <c r="E140" s="382"/>
      <c r="F140" s="382"/>
      <c r="G140" s="383"/>
    </row>
    <row r="141" spans="1:7" ht="15.75" x14ac:dyDescent="0.3">
      <c r="A141" s="224"/>
      <c r="B141" s="380"/>
      <c r="C141" s="381"/>
      <c r="D141" s="382"/>
      <c r="E141" s="382"/>
      <c r="F141" s="382"/>
      <c r="G141" s="383"/>
    </row>
    <row r="142" spans="1:7" ht="15.75" x14ac:dyDescent="0.3">
      <c r="A142" s="224"/>
      <c r="B142" s="396"/>
      <c r="C142" s="397"/>
      <c r="D142" s="398"/>
      <c r="E142" s="398"/>
      <c r="F142" s="398"/>
      <c r="G142" s="399"/>
    </row>
    <row r="143" spans="1:7" ht="15.75" x14ac:dyDescent="0.3">
      <c r="A143" s="224"/>
      <c r="B143" s="396"/>
      <c r="C143" s="397"/>
      <c r="D143" s="398"/>
      <c r="E143" s="398"/>
      <c r="F143" s="398"/>
      <c r="G143" s="399"/>
    </row>
    <row r="144" spans="1:7" ht="15.75" x14ac:dyDescent="0.3">
      <c r="A144" s="224"/>
      <c r="B144" s="396"/>
      <c r="C144" s="397"/>
      <c r="D144" s="398"/>
      <c r="E144" s="398"/>
      <c r="F144" s="398"/>
      <c r="G144" s="399"/>
    </row>
    <row r="145" spans="1:7" ht="15.75" x14ac:dyDescent="0.3">
      <c r="A145" s="224"/>
      <c r="B145" s="396"/>
      <c r="C145" s="397"/>
      <c r="D145" s="398"/>
      <c r="E145" s="398"/>
      <c r="F145" s="398"/>
      <c r="G145" s="399"/>
    </row>
    <row r="146" spans="1:7" ht="15.75" x14ac:dyDescent="0.3">
      <c r="A146" s="224"/>
      <c r="B146" s="396"/>
      <c r="C146" s="397"/>
      <c r="D146" s="398"/>
      <c r="E146" s="398"/>
      <c r="F146" s="398"/>
      <c r="G146" s="399"/>
    </row>
    <row r="147" spans="1:7" ht="15.75" x14ac:dyDescent="0.3">
      <c r="A147" s="224"/>
      <c r="B147" s="396"/>
      <c r="C147" s="397"/>
      <c r="D147" s="398"/>
      <c r="E147" s="398"/>
      <c r="F147" s="398"/>
      <c r="G147" s="399"/>
    </row>
    <row r="148" spans="1:7" ht="15.75" x14ac:dyDescent="0.3">
      <c r="A148" s="224"/>
      <c r="B148" s="396"/>
      <c r="C148" s="397"/>
      <c r="D148" s="398"/>
      <c r="E148" s="398"/>
      <c r="F148" s="398"/>
      <c r="G148" s="399"/>
    </row>
    <row r="149" spans="1:7" ht="15.75" x14ac:dyDescent="0.3">
      <c r="A149" s="224"/>
      <c r="B149" s="396"/>
      <c r="C149" s="397"/>
      <c r="D149" s="398"/>
      <c r="E149" s="398"/>
      <c r="F149" s="398"/>
      <c r="G149" s="399"/>
    </row>
    <row r="150" spans="1:7" ht="15.75" x14ac:dyDescent="0.3">
      <c r="A150" s="224"/>
      <c r="B150" s="396"/>
      <c r="C150" s="397"/>
      <c r="D150" s="398"/>
      <c r="E150" s="398"/>
      <c r="F150" s="398"/>
      <c r="G150" s="399"/>
    </row>
  </sheetData>
  <mergeCells count="1">
    <mergeCell ref="G2:H2"/>
  </mergeCells>
  <dataValidations count="1">
    <dataValidation allowBlank="1" showInputMessage="1" showErrorMessage="1" prompt="თვე/დღე/წელი" sqref="B10:B39 B41:B44 B99:B150 B64:B69"/>
  </dataValidations>
  <pageMargins left="0.70866141732283472" right="0.70866141732283472" top="0.15748031496062992" bottom="0" header="0.31496062992125984" footer="0.31496062992125984"/>
  <pageSetup scale="55" fitToHeight="2" orientation="portrait" r:id="rId1"/>
  <rowBreaks count="1" manualBreakCount="1">
    <brk id="6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D40" sqref="D40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81" t="s">
        <v>310</v>
      </c>
      <c r="B1" s="182"/>
      <c r="C1" s="182"/>
      <c r="D1" s="182"/>
      <c r="E1" s="182"/>
      <c r="F1" s="107"/>
      <c r="G1" s="107"/>
      <c r="H1" s="107"/>
      <c r="I1" s="562" t="s">
        <v>110</v>
      </c>
      <c r="J1" s="562"/>
      <c r="K1" s="188"/>
    </row>
    <row r="2" spans="1:12" s="23" customFormat="1" ht="15" x14ac:dyDescent="0.3">
      <c r="A2" s="149" t="s">
        <v>141</v>
      </c>
      <c r="B2" s="182"/>
      <c r="C2" s="182"/>
      <c r="D2" s="182"/>
      <c r="E2" s="182"/>
      <c r="F2" s="183"/>
      <c r="G2" s="184"/>
      <c r="H2" s="184"/>
      <c r="I2" s="559" t="s">
        <v>719</v>
      </c>
      <c r="J2" s="560"/>
      <c r="K2" s="188"/>
    </row>
    <row r="3" spans="1:12" s="23" customFormat="1" ht="15" x14ac:dyDescent="0.2">
      <c r="A3" s="182"/>
      <c r="B3" s="182"/>
      <c r="C3" s="182"/>
      <c r="D3" s="182"/>
      <c r="E3" s="182"/>
      <c r="F3" s="183"/>
      <c r="G3" s="184"/>
      <c r="H3" s="184"/>
      <c r="I3" s="185"/>
      <c r="J3" s="104"/>
      <c r="K3" s="188"/>
    </row>
    <row r="4" spans="1:12" s="2" customFormat="1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05"/>
      <c r="F4" s="106"/>
      <c r="G4" s="106"/>
      <c r="H4" s="106"/>
      <c r="I4" s="170"/>
      <c r="J4" s="105"/>
      <c r="K4" s="149"/>
      <c r="L4" s="23"/>
    </row>
    <row r="5" spans="1:12" s="2" customFormat="1" ht="15" x14ac:dyDescent="0.3">
      <c r="A5" s="270" t="s">
        <v>519</v>
      </c>
      <c r="B5" s="109"/>
      <c r="C5" s="109"/>
      <c r="D5" s="109"/>
      <c r="E5" s="109"/>
      <c r="F5" s="109"/>
      <c r="G5" s="59"/>
      <c r="H5" s="59"/>
      <c r="I5" s="176"/>
      <c r="J5" s="59"/>
      <c r="K5" s="149"/>
    </row>
    <row r="6" spans="1:12" s="23" customFormat="1" ht="13.5" x14ac:dyDescent="0.2">
      <c r="A6" s="186"/>
      <c r="B6" s="187"/>
      <c r="C6" s="187"/>
      <c r="D6" s="182"/>
      <c r="E6" s="182"/>
      <c r="F6" s="182"/>
      <c r="G6" s="182"/>
      <c r="H6" s="182"/>
      <c r="I6" s="182"/>
      <c r="J6" s="182"/>
      <c r="K6" s="188"/>
    </row>
    <row r="7" spans="1:12" ht="45" x14ac:dyDescent="0.2">
      <c r="A7" s="177"/>
      <c r="B7" s="564" t="s">
        <v>221</v>
      </c>
      <c r="C7" s="564"/>
      <c r="D7" s="564" t="s">
        <v>298</v>
      </c>
      <c r="E7" s="564"/>
      <c r="F7" s="564" t="s">
        <v>299</v>
      </c>
      <c r="G7" s="564"/>
      <c r="H7" s="200" t="s">
        <v>285</v>
      </c>
      <c r="I7" s="564" t="s">
        <v>224</v>
      </c>
      <c r="J7" s="564"/>
      <c r="K7" s="189"/>
    </row>
    <row r="8" spans="1:12" ht="15" x14ac:dyDescent="0.2">
      <c r="A8" s="178" t="s">
        <v>116</v>
      </c>
      <c r="B8" s="179" t="s">
        <v>223</v>
      </c>
      <c r="C8" s="180" t="s">
        <v>222</v>
      </c>
      <c r="D8" s="179" t="s">
        <v>223</v>
      </c>
      <c r="E8" s="180" t="s">
        <v>222</v>
      </c>
      <c r="F8" s="179" t="s">
        <v>223</v>
      </c>
      <c r="G8" s="180" t="s">
        <v>222</v>
      </c>
      <c r="H8" s="180" t="s">
        <v>222</v>
      </c>
      <c r="I8" s="179" t="s">
        <v>223</v>
      </c>
      <c r="J8" s="180" t="s">
        <v>222</v>
      </c>
      <c r="K8" s="189"/>
    </row>
    <row r="9" spans="1:12" ht="15" x14ac:dyDescent="0.2">
      <c r="A9" s="60" t="s">
        <v>117</v>
      </c>
      <c r="B9" s="111">
        <f>SUM(B10,B14,B17)</f>
        <v>15</v>
      </c>
      <c r="C9" s="111">
        <f>SUM(C10,C14,C17)</f>
        <v>17406</v>
      </c>
      <c r="D9" s="111">
        <f t="shared" ref="D9:F9" si="0">SUM(D10,D14,D17)</f>
        <v>3</v>
      </c>
      <c r="E9" s="111">
        <f>SUM(E10,E14,E17)</f>
        <v>3559</v>
      </c>
      <c r="F9" s="111">
        <f t="shared" si="0"/>
        <v>0</v>
      </c>
      <c r="G9" s="111">
        <f>SUM(G10,G14,G17)</f>
        <v>0</v>
      </c>
      <c r="H9" s="111">
        <f>SUM(H10,H14,H17)</f>
        <v>4193</v>
      </c>
      <c r="I9" s="111">
        <f>B9+D9-F9</f>
        <v>18</v>
      </c>
      <c r="J9" s="111">
        <f>C9+E9-G9-H9</f>
        <v>16772</v>
      </c>
      <c r="K9" s="189"/>
    </row>
    <row r="10" spans="1:12" ht="15" x14ac:dyDescent="0.2">
      <c r="A10" s="61" t="s">
        <v>118</v>
      </c>
      <c r="B10" s="177">
        <f>SUM(B11:B13)</f>
        <v>0</v>
      </c>
      <c r="C10" s="177">
        <f>SUM(C11:C13)</f>
        <v>0</v>
      </c>
      <c r="D10" s="177">
        <f t="shared" ref="D10:F10" si="1">SUM(D11:D13)</f>
        <v>0</v>
      </c>
      <c r="E10" s="177">
        <f>SUM(E11:E13)</f>
        <v>0</v>
      </c>
      <c r="F10" s="177">
        <f t="shared" si="1"/>
        <v>0</v>
      </c>
      <c r="G10" s="177">
        <f>SUM(G11:G13)</f>
        <v>0</v>
      </c>
      <c r="H10" s="177">
        <f>SUM(H11:H13)</f>
        <v>0</v>
      </c>
      <c r="I10" s="111">
        <f t="shared" ref="I10:I24" si="2">B10+D10-F10</f>
        <v>0</v>
      </c>
      <c r="J10" s="111">
        <f t="shared" ref="J10:J23" si="3">C10+E10-H10-G10</f>
        <v>0</v>
      </c>
      <c r="K10" s="189"/>
    </row>
    <row r="11" spans="1:12" ht="15" x14ac:dyDescent="0.2">
      <c r="A11" s="61" t="s">
        <v>119</v>
      </c>
      <c r="B11" s="26"/>
      <c r="C11" s="26"/>
      <c r="D11" s="26"/>
      <c r="E11" s="26"/>
      <c r="F11" s="26"/>
      <c r="G11" s="26"/>
      <c r="H11" s="26"/>
      <c r="I11" s="111">
        <f t="shared" si="2"/>
        <v>0</v>
      </c>
      <c r="J11" s="111">
        <f t="shared" si="3"/>
        <v>0</v>
      </c>
      <c r="K11" s="189"/>
    </row>
    <row r="12" spans="1:12" ht="15" x14ac:dyDescent="0.2">
      <c r="A12" s="61" t="s">
        <v>120</v>
      </c>
      <c r="B12" s="26"/>
      <c r="C12" s="26"/>
      <c r="D12" s="26"/>
      <c r="E12" s="26"/>
      <c r="F12" s="26"/>
      <c r="G12" s="26"/>
      <c r="H12" s="26"/>
      <c r="I12" s="111">
        <f t="shared" si="2"/>
        <v>0</v>
      </c>
      <c r="J12" s="111">
        <f t="shared" si="3"/>
        <v>0</v>
      </c>
      <c r="K12" s="189"/>
    </row>
    <row r="13" spans="1:12" ht="15" x14ac:dyDescent="0.2">
      <c r="A13" s="61" t="s">
        <v>121</v>
      </c>
      <c r="B13" s="26"/>
      <c r="C13" s="26"/>
      <c r="D13" s="26"/>
      <c r="E13" s="26"/>
      <c r="F13" s="26"/>
      <c r="G13" s="26"/>
      <c r="H13" s="26"/>
      <c r="I13" s="111">
        <f t="shared" si="2"/>
        <v>0</v>
      </c>
      <c r="J13" s="111">
        <f t="shared" si="3"/>
        <v>0</v>
      </c>
      <c r="K13" s="189"/>
    </row>
    <row r="14" spans="1:12" ht="15" x14ac:dyDescent="0.2">
      <c r="A14" s="61" t="s">
        <v>122</v>
      </c>
      <c r="B14" s="177">
        <f>SUM(B15:B16)</f>
        <v>15</v>
      </c>
      <c r="C14" s="177">
        <f>SUM(C15:C16)</f>
        <v>17406</v>
      </c>
      <c r="D14" s="177">
        <f t="shared" ref="D14:F14" si="4">SUM(D15:D16)</f>
        <v>3</v>
      </c>
      <c r="E14" s="177">
        <f>SUM(E15:E16)</f>
        <v>3559</v>
      </c>
      <c r="F14" s="177">
        <f t="shared" si="4"/>
        <v>0</v>
      </c>
      <c r="G14" s="177">
        <f>SUM(G15:G16)</f>
        <v>0</v>
      </c>
      <c r="H14" s="177">
        <f>SUM(H15:H16)</f>
        <v>4193</v>
      </c>
      <c r="I14" s="111">
        <f t="shared" si="2"/>
        <v>18</v>
      </c>
      <c r="J14" s="111">
        <f t="shared" si="3"/>
        <v>16772</v>
      </c>
      <c r="K14" s="189"/>
    </row>
    <row r="15" spans="1:12" ht="15" x14ac:dyDescent="0.2">
      <c r="A15" s="61" t="s">
        <v>123</v>
      </c>
      <c r="B15" s="26"/>
      <c r="C15" s="26"/>
      <c r="D15" s="26"/>
      <c r="E15" s="26"/>
      <c r="F15" s="26"/>
      <c r="G15" s="26"/>
      <c r="H15" s="26"/>
      <c r="I15" s="111">
        <f t="shared" si="2"/>
        <v>0</v>
      </c>
      <c r="J15" s="111"/>
      <c r="K15" s="189"/>
    </row>
    <row r="16" spans="1:12" ht="15" x14ac:dyDescent="0.2">
      <c r="A16" s="61" t="s">
        <v>124</v>
      </c>
      <c r="B16" s="26">
        <v>15</v>
      </c>
      <c r="C16" s="26">
        <v>17406</v>
      </c>
      <c r="D16" s="26">
        <v>3</v>
      </c>
      <c r="E16" s="26">
        <v>3559</v>
      </c>
      <c r="F16" s="26"/>
      <c r="G16" s="26"/>
      <c r="H16" s="26">
        <v>4193</v>
      </c>
      <c r="I16" s="111">
        <f t="shared" si="2"/>
        <v>18</v>
      </c>
      <c r="J16" s="111">
        <f t="shared" si="3"/>
        <v>16772</v>
      </c>
      <c r="K16" s="189"/>
    </row>
    <row r="17" spans="1:11" ht="15" x14ac:dyDescent="0.2">
      <c r="A17" s="61" t="s">
        <v>125</v>
      </c>
      <c r="B17" s="177"/>
      <c r="C17" s="177"/>
      <c r="D17" s="177"/>
      <c r="E17" s="177"/>
      <c r="F17" s="177"/>
      <c r="G17" s="177"/>
      <c r="H17" s="177"/>
      <c r="I17" s="111"/>
      <c r="J17" s="111"/>
      <c r="K17" s="189"/>
    </row>
    <row r="18" spans="1:11" ht="15" x14ac:dyDescent="0.2">
      <c r="A18" s="61" t="s">
        <v>126</v>
      </c>
      <c r="B18" s="26"/>
      <c r="C18" s="26"/>
      <c r="D18" s="26"/>
      <c r="E18" s="26"/>
      <c r="F18" s="26"/>
      <c r="G18" s="26"/>
      <c r="H18" s="26"/>
      <c r="I18" s="111"/>
      <c r="J18" s="111"/>
      <c r="K18" s="189"/>
    </row>
    <row r="19" spans="1:11" ht="15" x14ac:dyDescent="0.2">
      <c r="A19" s="61" t="s">
        <v>127</v>
      </c>
      <c r="B19" s="177">
        <f>SUM(B20:B21)</f>
        <v>0</v>
      </c>
      <c r="C19" s="177">
        <f>SUM(C20:C21)</f>
        <v>0</v>
      </c>
      <c r="D19" s="177">
        <f t="shared" ref="D19:F19" si="5">SUM(D20:D21)</f>
        <v>0</v>
      </c>
      <c r="E19" s="177">
        <f>SUM(E20:E21)</f>
        <v>0</v>
      </c>
      <c r="F19" s="177">
        <f t="shared" si="5"/>
        <v>0</v>
      </c>
      <c r="G19" s="177">
        <f>SUM(G20:G21)</f>
        <v>0</v>
      </c>
      <c r="H19" s="177">
        <f>SUM(H20:H21)</f>
        <v>0</v>
      </c>
      <c r="I19" s="111">
        <f t="shared" si="2"/>
        <v>0</v>
      </c>
      <c r="J19" s="111">
        <f t="shared" si="3"/>
        <v>0</v>
      </c>
      <c r="K19" s="189"/>
    </row>
    <row r="20" spans="1:11" ht="15" x14ac:dyDescent="0.2">
      <c r="A20" s="61" t="s">
        <v>128</v>
      </c>
      <c r="B20" s="26"/>
      <c r="C20" s="26"/>
      <c r="D20" s="26"/>
      <c r="E20" s="26"/>
      <c r="F20" s="26"/>
      <c r="G20" s="26"/>
      <c r="H20" s="26"/>
      <c r="I20" s="111">
        <f t="shared" si="2"/>
        <v>0</v>
      </c>
      <c r="J20" s="111">
        <f t="shared" si="3"/>
        <v>0</v>
      </c>
      <c r="K20" s="189"/>
    </row>
    <row r="21" spans="1:11" ht="15" x14ac:dyDescent="0.2">
      <c r="A21" s="61" t="s">
        <v>129</v>
      </c>
      <c r="B21" s="26"/>
      <c r="C21" s="26"/>
      <c r="D21" s="26"/>
      <c r="E21" s="26"/>
      <c r="F21" s="26"/>
      <c r="G21" s="26"/>
      <c r="H21" s="26"/>
      <c r="I21" s="111">
        <f t="shared" si="2"/>
        <v>0</v>
      </c>
      <c r="J21" s="111">
        <f t="shared" si="3"/>
        <v>0</v>
      </c>
      <c r="K21" s="189"/>
    </row>
    <row r="22" spans="1:11" ht="15" x14ac:dyDescent="0.2">
      <c r="A22" s="61" t="s">
        <v>130</v>
      </c>
      <c r="B22" s="26"/>
      <c r="C22" s="26"/>
      <c r="D22" s="26"/>
      <c r="E22" s="26"/>
      <c r="F22" s="26"/>
      <c r="G22" s="26"/>
      <c r="H22" s="26"/>
      <c r="I22" s="111">
        <f t="shared" si="2"/>
        <v>0</v>
      </c>
      <c r="J22" s="111">
        <f t="shared" si="3"/>
        <v>0</v>
      </c>
      <c r="K22" s="189"/>
    </row>
    <row r="23" spans="1:11" ht="15" x14ac:dyDescent="0.2">
      <c r="A23" s="61" t="s">
        <v>131</v>
      </c>
      <c r="B23" s="26"/>
      <c r="C23" s="26"/>
      <c r="D23" s="26"/>
      <c r="E23" s="26"/>
      <c r="F23" s="26"/>
      <c r="G23" s="26"/>
      <c r="H23" s="26"/>
      <c r="I23" s="111">
        <f t="shared" si="2"/>
        <v>0</v>
      </c>
      <c r="J23" s="111">
        <f t="shared" si="3"/>
        <v>0</v>
      </c>
      <c r="K23" s="189"/>
    </row>
    <row r="24" spans="1:11" ht="15" x14ac:dyDescent="0.2">
      <c r="A24" s="60" t="s">
        <v>132</v>
      </c>
      <c r="B24" s="111">
        <f>SUM(B25:B31)</f>
        <v>0</v>
      </c>
      <c r="C24" s="111">
        <f t="shared" ref="C24:J24" si="6">SUM(C25:C31)</f>
        <v>0</v>
      </c>
      <c r="D24" s="111">
        <f t="shared" si="6"/>
        <v>0</v>
      </c>
      <c r="E24" s="111">
        <f t="shared" si="6"/>
        <v>0</v>
      </c>
      <c r="F24" s="111">
        <f t="shared" si="6"/>
        <v>0</v>
      </c>
      <c r="G24" s="111">
        <f t="shared" si="6"/>
        <v>0</v>
      </c>
      <c r="H24" s="111">
        <f t="shared" si="6"/>
        <v>0</v>
      </c>
      <c r="I24" s="111">
        <f t="shared" si="2"/>
        <v>0</v>
      </c>
      <c r="J24" s="111">
        <f t="shared" si="6"/>
        <v>0</v>
      </c>
      <c r="K24" s="189"/>
    </row>
    <row r="25" spans="1:11" ht="15" x14ac:dyDescent="0.2">
      <c r="A25" s="61" t="s">
        <v>261</v>
      </c>
      <c r="B25" s="26"/>
      <c r="C25" s="26"/>
      <c r="D25" s="26"/>
      <c r="E25" s="26"/>
      <c r="F25" s="26"/>
      <c r="G25" s="26"/>
      <c r="H25" s="26"/>
      <c r="I25" s="26"/>
      <c r="J25" s="26"/>
      <c r="K25" s="189"/>
    </row>
    <row r="26" spans="1:11" ht="15" x14ac:dyDescent="0.2">
      <c r="A26" s="61" t="s">
        <v>262</v>
      </c>
      <c r="B26" s="26"/>
      <c r="C26" s="26"/>
      <c r="D26" s="26"/>
      <c r="E26" s="26"/>
      <c r="F26" s="26"/>
      <c r="G26" s="26"/>
      <c r="H26" s="26"/>
      <c r="I26" s="26"/>
      <c r="J26" s="26"/>
      <c r="K26" s="189"/>
    </row>
    <row r="27" spans="1:11" ht="15" x14ac:dyDescent="0.2">
      <c r="A27" s="61" t="s">
        <v>263</v>
      </c>
      <c r="B27" s="26"/>
      <c r="C27" s="26"/>
      <c r="D27" s="26"/>
      <c r="E27" s="26"/>
      <c r="F27" s="26"/>
      <c r="G27" s="26"/>
      <c r="H27" s="26"/>
      <c r="I27" s="26"/>
      <c r="J27" s="26"/>
      <c r="K27" s="189"/>
    </row>
    <row r="28" spans="1:11" ht="15" x14ac:dyDescent="0.2">
      <c r="A28" s="61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189"/>
    </row>
    <row r="29" spans="1:11" ht="15" x14ac:dyDescent="0.2">
      <c r="A29" s="61" t="s">
        <v>265</v>
      </c>
      <c r="B29" s="26"/>
      <c r="C29" s="26"/>
      <c r="D29" s="26"/>
      <c r="E29" s="26"/>
      <c r="F29" s="26"/>
      <c r="G29" s="26"/>
      <c r="H29" s="26"/>
      <c r="I29" s="26"/>
      <c r="J29" s="26"/>
      <c r="K29" s="189"/>
    </row>
    <row r="30" spans="1:11" ht="15" x14ac:dyDescent="0.2">
      <c r="A30" s="61" t="s">
        <v>266</v>
      </c>
      <c r="B30" s="26"/>
      <c r="C30" s="26"/>
      <c r="D30" s="26"/>
      <c r="E30" s="26"/>
      <c r="F30" s="26"/>
      <c r="G30" s="26"/>
      <c r="H30" s="26"/>
      <c r="I30" s="26"/>
      <c r="J30" s="26"/>
      <c r="K30" s="189"/>
    </row>
    <row r="31" spans="1:11" ht="15" x14ac:dyDescent="0.2">
      <c r="A31" s="61" t="s">
        <v>267</v>
      </c>
      <c r="B31" s="26"/>
      <c r="C31" s="26"/>
      <c r="D31" s="26"/>
      <c r="E31" s="26"/>
      <c r="F31" s="26"/>
      <c r="G31" s="26"/>
      <c r="H31" s="26"/>
      <c r="I31" s="26"/>
      <c r="J31" s="26"/>
      <c r="K31" s="189"/>
    </row>
    <row r="32" spans="1:11" ht="15" x14ac:dyDescent="0.2">
      <c r="A32" s="60" t="s">
        <v>133</v>
      </c>
      <c r="B32" s="111">
        <f>SUM(B33:B35)</f>
        <v>0</v>
      </c>
      <c r="C32" s="111">
        <f>SUM(C33:C35)</f>
        <v>0</v>
      </c>
      <c r="D32" s="111">
        <f t="shared" ref="D32:J32" si="7">SUM(D33:D35)</f>
        <v>0</v>
      </c>
      <c r="E32" s="111">
        <f>SUM(E33:E35)</f>
        <v>0</v>
      </c>
      <c r="F32" s="111">
        <f t="shared" si="7"/>
        <v>0</v>
      </c>
      <c r="G32" s="111">
        <f>SUM(G33:G35)</f>
        <v>0</v>
      </c>
      <c r="H32" s="111">
        <f>SUM(H33:H35)</f>
        <v>0</v>
      </c>
      <c r="I32" s="111">
        <f>SUM(I33:I35)</f>
        <v>0</v>
      </c>
      <c r="J32" s="111">
        <f t="shared" si="7"/>
        <v>0</v>
      </c>
      <c r="K32" s="189"/>
    </row>
    <row r="33" spans="1:11" ht="15" x14ac:dyDescent="0.2">
      <c r="A33" s="61" t="s">
        <v>268</v>
      </c>
      <c r="B33" s="26"/>
      <c r="C33" s="26"/>
      <c r="D33" s="26"/>
      <c r="E33" s="26"/>
      <c r="F33" s="26"/>
      <c r="G33" s="26"/>
      <c r="H33" s="26"/>
      <c r="I33" s="26"/>
      <c r="J33" s="26"/>
      <c r="K33" s="189"/>
    </row>
    <row r="34" spans="1:11" ht="15" x14ac:dyDescent="0.2">
      <c r="A34" s="61" t="s">
        <v>269</v>
      </c>
      <c r="B34" s="26"/>
      <c r="C34" s="26"/>
      <c r="D34" s="26"/>
      <c r="E34" s="26"/>
      <c r="F34" s="26"/>
      <c r="G34" s="26"/>
      <c r="H34" s="26"/>
      <c r="I34" s="26"/>
      <c r="J34" s="26"/>
      <c r="K34" s="189"/>
    </row>
    <row r="35" spans="1:11" ht="15" x14ac:dyDescent="0.2">
      <c r="A35" s="61" t="s">
        <v>270</v>
      </c>
      <c r="B35" s="26"/>
      <c r="C35" s="26"/>
      <c r="D35" s="26"/>
      <c r="E35" s="26"/>
      <c r="F35" s="26"/>
      <c r="G35" s="26"/>
      <c r="H35" s="26"/>
      <c r="I35" s="26"/>
      <c r="J35" s="26"/>
      <c r="K35" s="189"/>
    </row>
    <row r="36" spans="1:11" ht="15" x14ac:dyDescent="0.2">
      <c r="A36" s="60" t="s">
        <v>134</v>
      </c>
      <c r="B36" s="111">
        <f t="shared" ref="B36:J36" si="8">SUM(B37:B39,B42)</f>
        <v>0</v>
      </c>
      <c r="C36" s="111">
        <f t="shared" si="8"/>
        <v>0</v>
      </c>
      <c r="D36" s="111">
        <f t="shared" si="8"/>
        <v>0</v>
      </c>
      <c r="E36" s="111">
        <f t="shared" si="8"/>
        <v>0</v>
      </c>
      <c r="F36" s="111">
        <f t="shared" si="8"/>
        <v>0</v>
      </c>
      <c r="G36" s="111">
        <f t="shared" si="8"/>
        <v>0</v>
      </c>
      <c r="H36" s="111">
        <f t="shared" si="8"/>
        <v>0</v>
      </c>
      <c r="I36" s="111">
        <f t="shared" si="8"/>
        <v>0</v>
      </c>
      <c r="J36" s="111">
        <f t="shared" si="8"/>
        <v>0</v>
      </c>
      <c r="K36" s="189"/>
    </row>
    <row r="37" spans="1:11" ht="15" x14ac:dyDescent="0.2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89"/>
    </row>
    <row r="38" spans="1:11" ht="15" x14ac:dyDescent="0.2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89"/>
    </row>
    <row r="39" spans="1:11" ht="15" x14ac:dyDescent="0.2">
      <c r="A39" s="61" t="s">
        <v>137</v>
      </c>
      <c r="B39" s="177">
        <f t="shared" ref="B39:J39" si="9">SUM(B40:B41)</f>
        <v>0</v>
      </c>
      <c r="C39" s="177">
        <f t="shared" si="9"/>
        <v>0</v>
      </c>
      <c r="D39" s="177">
        <f t="shared" si="9"/>
        <v>0</v>
      </c>
      <c r="E39" s="177">
        <f t="shared" si="9"/>
        <v>0</v>
      </c>
      <c r="F39" s="177">
        <f t="shared" si="9"/>
        <v>0</v>
      </c>
      <c r="G39" s="177">
        <f t="shared" si="9"/>
        <v>0</v>
      </c>
      <c r="H39" s="177">
        <f t="shared" si="9"/>
        <v>0</v>
      </c>
      <c r="I39" s="177">
        <f t="shared" si="9"/>
        <v>0</v>
      </c>
      <c r="J39" s="177">
        <f t="shared" si="9"/>
        <v>0</v>
      </c>
      <c r="K39" s="189"/>
    </row>
    <row r="40" spans="1:11" ht="30" x14ac:dyDescent="0.2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89"/>
    </row>
    <row r="41" spans="1:11" ht="15" x14ac:dyDescent="0.2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89"/>
    </row>
    <row r="42" spans="1:11" ht="15" x14ac:dyDescent="0.2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89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98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97"/>
      <c r="C48" s="97"/>
      <c r="F48" s="97"/>
      <c r="G48" s="100"/>
      <c r="H48" s="97"/>
      <c r="I48"/>
      <c r="J48"/>
    </row>
    <row r="49" spans="1:10" s="2" customFormat="1" ht="15" x14ac:dyDescent="0.3">
      <c r="B49" s="96" t="s">
        <v>271</v>
      </c>
      <c r="F49" s="12" t="s">
        <v>276</v>
      </c>
      <c r="G49" s="99"/>
      <c r="I49"/>
      <c r="J49"/>
    </row>
    <row r="50" spans="1:10" s="2" customFormat="1" ht="15" x14ac:dyDescent="0.3">
      <c r="B50" s="91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89" customWidth="1"/>
    <col min="11" max="11" width="12.7109375" style="89" customWidth="1"/>
    <col min="12" max="12" width="9.140625" style="90"/>
    <col min="13" max="16384" width="9.140625" style="25"/>
  </cols>
  <sheetData>
    <row r="1" spans="1:12" s="23" customFormat="1" ht="15" x14ac:dyDescent="0.2">
      <c r="A1" s="181" t="s">
        <v>311</v>
      </c>
      <c r="B1" s="182"/>
      <c r="C1" s="182"/>
      <c r="D1" s="182"/>
      <c r="E1" s="182"/>
      <c r="F1" s="182"/>
      <c r="G1" s="188"/>
      <c r="H1" s="129" t="s">
        <v>199</v>
      </c>
      <c r="I1" s="188"/>
      <c r="J1" s="93"/>
      <c r="K1" s="93"/>
      <c r="L1" s="93"/>
    </row>
    <row r="2" spans="1:12" s="23" customFormat="1" ht="15" x14ac:dyDescent="0.3">
      <c r="A2" s="149" t="s">
        <v>141</v>
      </c>
      <c r="B2" s="182"/>
      <c r="C2" s="182"/>
      <c r="D2" s="182"/>
      <c r="E2" s="182"/>
      <c r="F2" s="182"/>
      <c r="G2" s="190"/>
      <c r="H2" s="559" t="s">
        <v>719</v>
      </c>
      <c r="I2" s="560"/>
      <c r="J2" s="93"/>
      <c r="K2" s="93"/>
      <c r="L2" s="93"/>
    </row>
    <row r="3" spans="1:12" s="23" customFormat="1" ht="15" x14ac:dyDescent="0.2">
      <c r="A3" s="182"/>
      <c r="B3" s="182"/>
      <c r="C3" s="182"/>
      <c r="D3" s="182"/>
      <c r="E3" s="182"/>
      <c r="F3" s="182"/>
      <c r="G3" s="190"/>
      <c r="H3" s="185"/>
      <c r="I3" s="190"/>
      <c r="J3" s="93"/>
      <c r="K3" s="93"/>
      <c r="L3" s="93"/>
    </row>
    <row r="4" spans="1:12" s="2" customFormat="1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82"/>
      <c r="F4" s="182"/>
      <c r="G4" s="182"/>
      <c r="H4" s="182"/>
      <c r="I4" s="188"/>
      <c r="J4" s="89"/>
      <c r="K4" s="89"/>
      <c r="L4" s="23"/>
    </row>
    <row r="5" spans="1:12" s="2" customFormat="1" ht="15" x14ac:dyDescent="0.3">
      <c r="A5" s="270" t="s">
        <v>519</v>
      </c>
      <c r="B5" s="109"/>
      <c r="C5" s="109"/>
      <c r="D5" s="109"/>
      <c r="E5" s="109"/>
      <c r="F5" s="109"/>
      <c r="G5" s="193"/>
      <c r="H5" s="193"/>
      <c r="I5" s="188"/>
      <c r="J5" s="89"/>
      <c r="K5" s="89"/>
      <c r="L5" s="12"/>
    </row>
    <row r="6" spans="1:12" s="23" customFormat="1" ht="13.5" x14ac:dyDescent="0.2">
      <c r="A6" s="186"/>
      <c r="B6" s="187"/>
      <c r="C6" s="187"/>
      <c r="D6" s="187"/>
      <c r="E6" s="182"/>
      <c r="F6" s="182"/>
      <c r="G6" s="182"/>
      <c r="H6" s="182"/>
      <c r="I6" s="188"/>
      <c r="J6" s="89"/>
      <c r="K6" s="89"/>
      <c r="L6" s="89"/>
    </row>
    <row r="7" spans="1:12" ht="30" x14ac:dyDescent="0.2">
      <c r="A7" s="178" t="s">
        <v>64</v>
      </c>
      <c r="B7" s="178" t="s">
        <v>383</v>
      </c>
      <c r="C7" s="180" t="s">
        <v>384</v>
      </c>
      <c r="D7" s="180" t="s">
        <v>238</v>
      </c>
      <c r="E7" s="180" t="s">
        <v>243</v>
      </c>
      <c r="F7" s="180" t="s">
        <v>244</v>
      </c>
      <c r="G7" s="180" t="s">
        <v>245</v>
      </c>
      <c r="H7" s="180" t="s">
        <v>246</v>
      </c>
      <c r="I7" s="188"/>
    </row>
    <row r="8" spans="1:12" ht="15" x14ac:dyDescent="0.2">
      <c r="A8" s="178">
        <v>1</v>
      </c>
      <c r="B8" s="178">
        <v>2</v>
      </c>
      <c r="C8" s="180">
        <v>3</v>
      </c>
      <c r="D8" s="178">
        <v>4</v>
      </c>
      <c r="E8" s="180">
        <v>5</v>
      </c>
      <c r="F8" s="178">
        <v>6</v>
      </c>
      <c r="G8" s="180">
        <v>7</v>
      </c>
      <c r="H8" s="180">
        <v>8</v>
      </c>
      <c r="I8" s="188"/>
    </row>
    <row r="9" spans="1:12" ht="15" x14ac:dyDescent="0.25">
      <c r="A9" s="94">
        <v>1</v>
      </c>
      <c r="B9" s="26"/>
      <c r="C9" s="26"/>
      <c r="D9" s="26"/>
      <c r="E9" s="26"/>
      <c r="F9" s="26"/>
      <c r="G9" s="201"/>
      <c r="H9" s="26"/>
      <c r="I9" s="188"/>
    </row>
    <row r="10" spans="1:12" ht="15" x14ac:dyDescent="0.25">
      <c r="A10" s="94">
        <v>2</v>
      </c>
      <c r="B10" s="26"/>
      <c r="C10" s="26"/>
      <c r="D10" s="26"/>
      <c r="E10" s="26"/>
      <c r="F10" s="26"/>
      <c r="G10" s="201"/>
      <c r="H10" s="26"/>
      <c r="I10" s="188"/>
    </row>
    <row r="11" spans="1:12" ht="15" x14ac:dyDescent="0.25">
      <c r="A11" s="94">
        <v>3</v>
      </c>
      <c r="B11" s="26"/>
      <c r="C11" s="26"/>
      <c r="D11" s="26"/>
      <c r="E11" s="26"/>
      <c r="F11" s="26"/>
      <c r="G11" s="201"/>
      <c r="H11" s="26"/>
      <c r="I11" s="188"/>
    </row>
    <row r="12" spans="1:12" ht="15" x14ac:dyDescent="0.25">
      <c r="A12" s="94">
        <v>4</v>
      </c>
      <c r="B12" s="26"/>
      <c r="C12" s="26"/>
      <c r="D12" s="26"/>
      <c r="E12" s="26"/>
      <c r="F12" s="26"/>
      <c r="G12" s="201"/>
      <c r="H12" s="26"/>
      <c r="I12" s="188"/>
    </row>
    <row r="13" spans="1:12" ht="15" x14ac:dyDescent="0.25">
      <c r="A13" s="94">
        <v>5</v>
      </c>
      <c r="B13" s="26"/>
      <c r="C13" s="26"/>
      <c r="D13" s="26"/>
      <c r="E13" s="26"/>
      <c r="F13" s="26"/>
      <c r="G13" s="201"/>
      <c r="H13" s="26"/>
      <c r="I13" s="188"/>
    </row>
    <row r="14" spans="1:12" ht="15" x14ac:dyDescent="0.25">
      <c r="A14" s="94">
        <v>6</v>
      </c>
      <c r="B14" s="26"/>
      <c r="C14" s="26"/>
      <c r="D14" s="26"/>
      <c r="E14" s="26"/>
      <c r="F14" s="26"/>
      <c r="G14" s="201"/>
      <c r="H14" s="26"/>
      <c r="I14" s="188"/>
    </row>
    <row r="15" spans="1:12" s="23" customFormat="1" ht="15" x14ac:dyDescent="0.25">
      <c r="A15" s="94">
        <v>7</v>
      </c>
      <c r="B15" s="26"/>
      <c r="C15" s="26"/>
      <c r="D15" s="26"/>
      <c r="E15" s="26"/>
      <c r="F15" s="26"/>
      <c r="G15" s="201"/>
      <c r="H15" s="26"/>
      <c r="I15" s="188"/>
      <c r="J15" s="89"/>
      <c r="K15" s="89"/>
      <c r="L15" s="89"/>
    </row>
    <row r="16" spans="1:12" s="23" customFormat="1" ht="15" x14ac:dyDescent="0.25">
      <c r="A16" s="94">
        <v>8</v>
      </c>
      <c r="B16" s="26"/>
      <c r="C16" s="26"/>
      <c r="D16" s="26"/>
      <c r="E16" s="26"/>
      <c r="F16" s="26"/>
      <c r="G16" s="201"/>
      <c r="H16" s="26"/>
      <c r="I16" s="188"/>
      <c r="J16" s="89"/>
      <c r="K16" s="89"/>
      <c r="L16" s="89"/>
    </row>
    <row r="17" spans="1:12" s="23" customFormat="1" ht="15" x14ac:dyDescent="0.25">
      <c r="A17" s="94">
        <v>9</v>
      </c>
      <c r="B17" s="26"/>
      <c r="C17" s="26"/>
      <c r="D17" s="26"/>
      <c r="E17" s="26"/>
      <c r="F17" s="26"/>
      <c r="G17" s="201"/>
      <c r="H17" s="26"/>
      <c r="I17" s="188"/>
      <c r="J17" s="89"/>
      <c r="K17" s="89"/>
      <c r="L17" s="89"/>
    </row>
    <row r="18" spans="1:12" s="23" customFormat="1" ht="15" x14ac:dyDescent="0.25">
      <c r="A18" s="94">
        <v>10</v>
      </c>
      <c r="B18" s="26"/>
      <c r="C18" s="26"/>
      <c r="D18" s="26"/>
      <c r="E18" s="26"/>
      <c r="F18" s="26"/>
      <c r="G18" s="201"/>
      <c r="H18" s="26"/>
      <c r="I18" s="188"/>
      <c r="J18" s="89"/>
      <c r="K18" s="89"/>
      <c r="L18" s="89"/>
    </row>
    <row r="19" spans="1:12" s="23" customFormat="1" ht="15" x14ac:dyDescent="0.25">
      <c r="A19" s="94">
        <v>11</v>
      </c>
      <c r="B19" s="26"/>
      <c r="C19" s="26"/>
      <c r="D19" s="26"/>
      <c r="E19" s="26"/>
      <c r="F19" s="26"/>
      <c r="G19" s="201"/>
      <c r="H19" s="26"/>
      <c r="I19" s="188"/>
      <c r="J19" s="89"/>
      <c r="K19" s="89"/>
      <c r="L19" s="89"/>
    </row>
    <row r="20" spans="1:12" s="23" customFormat="1" ht="15" x14ac:dyDescent="0.25">
      <c r="A20" s="94">
        <v>12</v>
      </c>
      <c r="B20" s="26"/>
      <c r="C20" s="26"/>
      <c r="D20" s="26"/>
      <c r="E20" s="26"/>
      <c r="F20" s="26"/>
      <c r="G20" s="201"/>
      <c r="H20" s="26"/>
      <c r="I20" s="188"/>
      <c r="J20" s="89"/>
      <c r="K20" s="89"/>
      <c r="L20" s="89"/>
    </row>
    <row r="21" spans="1:12" s="23" customFormat="1" ht="15" x14ac:dyDescent="0.25">
      <c r="A21" s="94">
        <v>13</v>
      </c>
      <c r="B21" s="26"/>
      <c r="C21" s="26"/>
      <c r="D21" s="26"/>
      <c r="E21" s="26"/>
      <c r="F21" s="26"/>
      <c r="G21" s="201"/>
      <c r="H21" s="26"/>
      <c r="I21" s="188"/>
      <c r="J21" s="89"/>
      <c r="K21" s="89"/>
      <c r="L21" s="89"/>
    </row>
    <row r="22" spans="1:12" s="23" customFormat="1" ht="15" x14ac:dyDescent="0.25">
      <c r="A22" s="94">
        <v>14</v>
      </c>
      <c r="B22" s="26"/>
      <c r="C22" s="26"/>
      <c r="D22" s="26"/>
      <c r="E22" s="26"/>
      <c r="F22" s="26"/>
      <c r="G22" s="201"/>
      <c r="H22" s="26"/>
      <c r="I22" s="188"/>
      <c r="J22" s="89"/>
      <c r="K22" s="89"/>
      <c r="L22" s="89"/>
    </row>
    <row r="23" spans="1:12" s="23" customFormat="1" ht="15" x14ac:dyDescent="0.25">
      <c r="A23" s="94">
        <v>15</v>
      </c>
      <c r="B23" s="26"/>
      <c r="C23" s="26"/>
      <c r="D23" s="26"/>
      <c r="E23" s="26"/>
      <c r="F23" s="26"/>
      <c r="G23" s="201"/>
      <c r="H23" s="26"/>
      <c r="I23" s="188"/>
      <c r="J23" s="89"/>
      <c r="K23" s="89"/>
      <c r="L23" s="89"/>
    </row>
    <row r="24" spans="1:12" s="23" customFormat="1" ht="15" x14ac:dyDescent="0.25">
      <c r="A24" s="94">
        <v>16</v>
      </c>
      <c r="B24" s="26"/>
      <c r="C24" s="26"/>
      <c r="D24" s="26"/>
      <c r="E24" s="26"/>
      <c r="F24" s="26"/>
      <c r="G24" s="201"/>
      <c r="H24" s="26"/>
      <c r="I24" s="188"/>
      <c r="J24" s="89"/>
      <c r="K24" s="89"/>
      <c r="L24" s="89"/>
    </row>
    <row r="25" spans="1:12" s="23" customFormat="1" ht="15" x14ac:dyDescent="0.25">
      <c r="A25" s="94">
        <v>17</v>
      </c>
      <c r="B25" s="26"/>
      <c r="C25" s="26"/>
      <c r="D25" s="26"/>
      <c r="E25" s="26"/>
      <c r="F25" s="26"/>
      <c r="G25" s="201"/>
      <c r="H25" s="26"/>
      <c r="I25" s="188"/>
      <c r="J25" s="89"/>
      <c r="K25" s="89"/>
      <c r="L25" s="89"/>
    </row>
    <row r="26" spans="1:12" s="23" customFormat="1" ht="15" x14ac:dyDescent="0.25">
      <c r="A26" s="94">
        <v>18</v>
      </c>
      <c r="B26" s="26"/>
      <c r="C26" s="26"/>
      <c r="D26" s="26"/>
      <c r="E26" s="26"/>
      <c r="F26" s="26"/>
      <c r="G26" s="201"/>
      <c r="H26" s="26"/>
      <c r="I26" s="188"/>
      <c r="J26" s="89"/>
      <c r="K26" s="89"/>
      <c r="L26" s="89"/>
    </row>
    <row r="27" spans="1:12" s="23" customFormat="1" ht="15" x14ac:dyDescent="0.25">
      <c r="A27" s="94" t="s">
        <v>284</v>
      </c>
      <c r="B27" s="26"/>
      <c r="C27" s="26"/>
      <c r="D27" s="26"/>
      <c r="E27" s="26"/>
      <c r="F27" s="26"/>
      <c r="G27" s="201"/>
      <c r="H27" s="26"/>
      <c r="I27" s="188"/>
      <c r="J27" s="89"/>
      <c r="K27" s="89"/>
      <c r="L27" s="89"/>
    </row>
    <row r="28" spans="1:12" s="23" customFormat="1" x14ac:dyDescent="0.2">
      <c r="J28" s="89"/>
      <c r="K28" s="89"/>
      <c r="L28" s="89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98" t="s">
        <v>107</v>
      </c>
      <c r="E31" s="5"/>
    </row>
    <row r="32" spans="1:12" s="2" customFormat="1" ht="15" x14ac:dyDescent="0.3">
      <c r="C32" s="97"/>
      <c r="E32" s="97"/>
      <c r="F32" s="100"/>
      <c r="G32"/>
      <c r="H32"/>
      <c r="I32"/>
    </row>
    <row r="33" spans="1:9" s="2" customFormat="1" ht="15" x14ac:dyDescent="0.3">
      <c r="A33"/>
      <c r="C33" s="96" t="s">
        <v>271</v>
      </c>
      <c r="E33" s="12" t="s">
        <v>276</v>
      </c>
      <c r="F33" s="99"/>
      <c r="G33"/>
      <c r="H33"/>
      <c r="I33"/>
    </row>
    <row r="34" spans="1:9" s="2" customFormat="1" ht="15" x14ac:dyDescent="0.3">
      <c r="A34"/>
      <c r="C34" s="91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90" customWidth="1"/>
    <col min="11" max="16384" width="9.140625" style="25"/>
  </cols>
  <sheetData>
    <row r="1" spans="1:12" s="23" customFormat="1" ht="15" x14ac:dyDescent="0.2">
      <c r="A1" s="181" t="s">
        <v>312</v>
      </c>
      <c r="B1" s="182"/>
      <c r="C1" s="182"/>
      <c r="D1" s="182"/>
      <c r="E1" s="182"/>
      <c r="F1" s="182"/>
      <c r="G1" s="182"/>
      <c r="H1" s="188"/>
      <c r="I1" s="107" t="s">
        <v>199</v>
      </c>
      <c r="J1" s="195"/>
    </row>
    <row r="2" spans="1:12" s="23" customFormat="1" ht="15" x14ac:dyDescent="0.3">
      <c r="A2" s="149" t="s">
        <v>141</v>
      </c>
      <c r="B2" s="182"/>
      <c r="C2" s="182"/>
      <c r="D2" s="182"/>
      <c r="E2" s="182"/>
      <c r="F2" s="182"/>
      <c r="G2" s="182"/>
      <c r="H2" s="188"/>
      <c r="I2" s="559" t="s">
        <v>719</v>
      </c>
      <c r="J2" s="560"/>
    </row>
    <row r="3" spans="1:12" s="23" customFormat="1" ht="15" x14ac:dyDescent="0.2">
      <c r="A3" s="182"/>
      <c r="B3" s="182"/>
      <c r="C3" s="182"/>
      <c r="D3" s="182"/>
      <c r="E3" s="182"/>
      <c r="F3" s="182"/>
      <c r="G3" s="182"/>
      <c r="H3" s="185"/>
      <c r="I3" s="185"/>
      <c r="J3" s="195"/>
    </row>
    <row r="4" spans="1:12" s="2" customFormat="1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6"/>
      <c r="E4" s="191"/>
      <c r="F4" s="182"/>
      <c r="G4" s="182"/>
      <c r="H4" s="182"/>
      <c r="I4" s="191"/>
      <c r="J4" s="148"/>
      <c r="L4" s="23"/>
    </row>
    <row r="5" spans="1:12" s="2" customFormat="1" ht="15" x14ac:dyDescent="0.3">
      <c r="A5" s="270" t="s">
        <v>519</v>
      </c>
      <c r="B5" s="109"/>
      <c r="C5" s="109"/>
      <c r="D5" s="109"/>
      <c r="E5" s="109"/>
      <c r="F5" s="109"/>
      <c r="G5" s="193"/>
      <c r="H5" s="193"/>
      <c r="I5" s="192"/>
      <c r="J5" s="148"/>
    </row>
    <row r="6" spans="1:12" s="23" customFormat="1" ht="13.5" x14ac:dyDescent="0.2">
      <c r="A6" s="186"/>
      <c r="B6" s="187"/>
      <c r="C6" s="187"/>
      <c r="D6" s="187"/>
      <c r="E6" s="182"/>
      <c r="F6" s="182"/>
      <c r="G6" s="182"/>
      <c r="H6" s="182"/>
      <c r="I6" s="182"/>
      <c r="J6" s="190"/>
    </row>
    <row r="7" spans="1:12" ht="30" x14ac:dyDescent="0.2">
      <c r="A7" s="194" t="s">
        <v>64</v>
      </c>
      <c r="B7" s="178" t="s">
        <v>251</v>
      </c>
      <c r="C7" s="180" t="s">
        <v>247</v>
      </c>
      <c r="D7" s="180" t="s">
        <v>248</v>
      </c>
      <c r="E7" s="180" t="s">
        <v>249</v>
      </c>
      <c r="F7" s="180" t="s">
        <v>250</v>
      </c>
      <c r="G7" s="180" t="s">
        <v>244</v>
      </c>
      <c r="H7" s="180" t="s">
        <v>245</v>
      </c>
      <c r="I7" s="180" t="s">
        <v>246</v>
      </c>
      <c r="J7" s="196"/>
    </row>
    <row r="8" spans="1:12" ht="15" x14ac:dyDescent="0.2">
      <c r="A8" s="178">
        <v>1</v>
      </c>
      <c r="B8" s="178">
        <v>2</v>
      </c>
      <c r="C8" s="180">
        <v>3</v>
      </c>
      <c r="D8" s="178">
        <v>4</v>
      </c>
      <c r="E8" s="180">
        <v>5</v>
      </c>
      <c r="F8" s="178">
        <v>6</v>
      </c>
      <c r="G8" s="180">
        <v>7</v>
      </c>
      <c r="H8" s="178">
        <v>8</v>
      </c>
      <c r="I8" s="180">
        <v>9</v>
      </c>
      <c r="J8" s="196"/>
    </row>
    <row r="9" spans="1:12" ht="15" x14ac:dyDescent="0.25">
      <c r="A9" s="94">
        <v>1</v>
      </c>
      <c r="B9" s="26"/>
      <c r="C9" s="26"/>
      <c r="D9" s="26"/>
      <c r="E9" s="26"/>
      <c r="F9" s="26"/>
      <c r="G9" s="26"/>
      <c r="H9" s="201"/>
      <c r="I9" s="26"/>
      <c r="J9" s="196"/>
    </row>
    <row r="10" spans="1:12" ht="15" x14ac:dyDescent="0.25">
      <c r="A10" s="94">
        <v>2</v>
      </c>
      <c r="B10" s="26"/>
      <c r="C10" s="26"/>
      <c r="D10" s="26"/>
      <c r="E10" s="26"/>
      <c r="F10" s="26"/>
      <c r="G10" s="26"/>
      <c r="H10" s="201"/>
      <c r="I10" s="26"/>
      <c r="J10" s="196"/>
    </row>
    <row r="11" spans="1:12" ht="15" x14ac:dyDescent="0.25">
      <c r="A11" s="94">
        <v>3</v>
      </c>
      <c r="B11" s="26"/>
      <c r="C11" s="26"/>
      <c r="D11" s="26"/>
      <c r="E11" s="26"/>
      <c r="F11" s="26"/>
      <c r="G11" s="26"/>
      <c r="H11" s="201"/>
      <c r="I11" s="26"/>
      <c r="J11" s="196"/>
    </row>
    <row r="12" spans="1:12" ht="15" x14ac:dyDescent="0.25">
      <c r="A12" s="94">
        <v>4</v>
      </c>
      <c r="B12" s="26"/>
      <c r="C12" s="26"/>
      <c r="D12" s="26"/>
      <c r="E12" s="26"/>
      <c r="F12" s="26"/>
      <c r="G12" s="26"/>
      <c r="H12" s="201"/>
      <c r="I12" s="26"/>
      <c r="J12" s="196"/>
    </row>
    <row r="13" spans="1:12" ht="15" x14ac:dyDescent="0.25">
      <c r="A13" s="94">
        <v>5</v>
      </c>
      <c r="B13" s="26"/>
      <c r="C13" s="26"/>
      <c r="D13" s="26"/>
      <c r="E13" s="26"/>
      <c r="F13" s="26"/>
      <c r="G13" s="26"/>
      <c r="H13" s="201"/>
      <c r="I13" s="26"/>
      <c r="J13" s="196"/>
    </row>
    <row r="14" spans="1:12" ht="15" x14ac:dyDescent="0.25">
      <c r="A14" s="94">
        <v>6</v>
      </c>
      <c r="B14" s="26"/>
      <c r="C14" s="26"/>
      <c r="D14" s="26"/>
      <c r="E14" s="26"/>
      <c r="F14" s="26"/>
      <c r="G14" s="26"/>
      <c r="H14" s="201"/>
      <c r="I14" s="26"/>
      <c r="J14" s="196"/>
    </row>
    <row r="15" spans="1:12" s="23" customFormat="1" ht="15" x14ac:dyDescent="0.25">
      <c r="A15" s="94">
        <v>7</v>
      </c>
      <c r="B15" s="26"/>
      <c r="C15" s="26"/>
      <c r="D15" s="26"/>
      <c r="E15" s="26"/>
      <c r="F15" s="26"/>
      <c r="G15" s="26"/>
      <c r="H15" s="201"/>
      <c r="I15" s="26"/>
      <c r="J15" s="190"/>
    </row>
    <row r="16" spans="1:12" s="23" customFormat="1" ht="15" x14ac:dyDescent="0.25">
      <c r="A16" s="94">
        <v>8</v>
      </c>
      <c r="B16" s="26"/>
      <c r="C16" s="26"/>
      <c r="D16" s="26"/>
      <c r="E16" s="26"/>
      <c r="F16" s="26"/>
      <c r="G16" s="26"/>
      <c r="H16" s="201"/>
      <c r="I16" s="26"/>
      <c r="J16" s="190"/>
    </row>
    <row r="17" spans="1:10" s="23" customFormat="1" ht="15" x14ac:dyDescent="0.25">
      <c r="A17" s="94">
        <v>9</v>
      </c>
      <c r="B17" s="26"/>
      <c r="C17" s="26"/>
      <c r="D17" s="26"/>
      <c r="E17" s="26"/>
      <c r="F17" s="26"/>
      <c r="G17" s="26"/>
      <c r="H17" s="201"/>
      <c r="I17" s="26"/>
      <c r="J17" s="190"/>
    </row>
    <row r="18" spans="1:10" s="23" customFormat="1" ht="15" x14ac:dyDescent="0.25">
      <c r="A18" s="94">
        <v>10</v>
      </c>
      <c r="B18" s="26"/>
      <c r="C18" s="26"/>
      <c r="D18" s="26"/>
      <c r="E18" s="26"/>
      <c r="F18" s="26"/>
      <c r="G18" s="26"/>
      <c r="H18" s="201"/>
      <c r="I18" s="26"/>
      <c r="J18" s="190"/>
    </row>
    <row r="19" spans="1:10" s="23" customFormat="1" ht="15" x14ac:dyDescent="0.25">
      <c r="A19" s="94">
        <v>11</v>
      </c>
      <c r="B19" s="26"/>
      <c r="C19" s="26"/>
      <c r="D19" s="26"/>
      <c r="E19" s="26"/>
      <c r="F19" s="26"/>
      <c r="G19" s="26"/>
      <c r="H19" s="201"/>
      <c r="I19" s="26"/>
      <c r="J19" s="190"/>
    </row>
    <row r="20" spans="1:10" s="23" customFormat="1" ht="15" x14ac:dyDescent="0.25">
      <c r="A20" s="94">
        <v>12</v>
      </c>
      <c r="B20" s="26"/>
      <c r="C20" s="26"/>
      <c r="D20" s="26"/>
      <c r="E20" s="26"/>
      <c r="F20" s="26"/>
      <c r="G20" s="26"/>
      <c r="H20" s="201"/>
      <c r="I20" s="26"/>
      <c r="J20" s="190"/>
    </row>
    <row r="21" spans="1:10" s="23" customFormat="1" ht="15" x14ac:dyDescent="0.25">
      <c r="A21" s="94">
        <v>13</v>
      </c>
      <c r="B21" s="26"/>
      <c r="C21" s="26"/>
      <c r="D21" s="26"/>
      <c r="E21" s="26"/>
      <c r="F21" s="26"/>
      <c r="G21" s="26"/>
      <c r="H21" s="201"/>
      <c r="I21" s="26"/>
      <c r="J21" s="190"/>
    </row>
    <row r="22" spans="1:10" s="23" customFormat="1" ht="15" x14ac:dyDescent="0.25">
      <c r="A22" s="94">
        <v>14</v>
      </c>
      <c r="B22" s="26"/>
      <c r="C22" s="26"/>
      <c r="D22" s="26"/>
      <c r="E22" s="26"/>
      <c r="F22" s="26"/>
      <c r="G22" s="26"/>
      <c r="H22" s="201"/>
      <c r="I22" s="26"/>
      <c r="J22" s="190"/>
    </row>
    <row r="23" spans="1:10" s="23" customFormat="1" ht="15" x14ac:dyDescent="0.25">
      <c r="A23" s="94">
        <v>15</v>
      </c>
      <c r="B23" s="26"/>
      <c r="C23" s="26"/>
      <c r="D23" s="26"/>
      <c r="E23" s="26"/>
      <c r="F23" s="26"/>
      <c r="G23" s="26"/>
      <c r="H23" s="201"/>
      <c r="I23" s="26"/>
      <c r="J23" s="190"/>
    </row>
    <row r="24" spans="1:10" s="23" customFormat="1" ht="15" x14ac:dyDescent="0.25">
      <c r="A24" s="94">
        <v>16</v>
      </c>
      <c r="B24" s="26"/>
      <c r="C24" s="26"/>
      <c r="D24" s="26"/>
      <c r="E24" s="26"/>
      <c r="F24" s="26"/>
      <c r="G24" s="26"/>
      <c r="H24" s="201"/>
      <c r="I24" s="26"/>
      <c r="J24" s="190"/>
    </row>
    <row r="25" spans="1:10" s="23" customFormat="1" ht="15" x14ac:dyDescent="0.25">
      <c r="A25" s="94">
        <v>17</v>
      </c>
      <c r="B25" s="26"/>
      <c r="C25" s="26"/>
      <c r="D25" s="26"/>
      <c r="E25" s="26"/>
      <c r="F25" s="26"/>
      <c r="G25" s="26"/>
      <c r="H25" s="201"/>
      <c r="I25" s="26"/>
      <c r="J25" s="190"/>
    </row>
    <row r="26" spans="1:10" s="23" customFormat="1" ht="15" x14ac:dyDescent="0.25">
      <c r="A26" s="94">
        <v>18</v>
      </c>
      <c r="B26" s="26"/>
      <c r="C26" s="26"/>
      <c r="D26" s="26"/>
      <c r="E26" s="26"/>
      <c r="F26" s="26"/>
      <c r="G26" s="26"/>
      <c r="H26" s="201"/>
      <c r="I26" s="26"/>
      <c r="J26" s="190"/>
    </row>
    <row r="27" spans="1:10" s="23" customFormat="1" ht="15" x14ac:dyDescent="0.25">
      <c r="A27" s="94" t="s">
        <v>284</v>
      </c>
      <c r="B27" s="26"/>
      <c r="C27" s="26"/>
      <c r="D27" s="26"/>
      <c r="E27" s="26"/>
      <c r="F27" s="26"/>
      <c r="G27" s="26"/>
      <c r="H27" s="201"/>
      <c r="I27" s="26"/>
      <c r="J27" s="190"/>
    </row>
    <row r="28" spans="1:10" s="23" customFormat="1" x14ac:dyDescent="0.2">
      <c r="J28" s="89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98" t="s">
        <v>107</v>
      </c>
      <c r="E31" s="5"/>
    </row>
    <row r="32" spans="1:10" s="2" customFormat="1" ht="15" x14ac:dyDescent="0.3">
      <c r="C32" s="97"/>
      <c r="E32" s="97"/>
      <c r="F32" s="100"/>
      <c r="G32" s="100"/>
      <c r="H32"/>
      <c r="I32"/>
    </row>
    <row r="33" spans="1:10" s="2" customFormat="1" ht="15" x14ac:dyDescent="0.3">
      <c r="A33"/>
      <c r="C33" s="96" t="s">
        <v>271</v>
      </c>
      <c r="E33" s="12" t="s">
        <v>276</v>
      </c>
      <c r="F33" s="99"/>
      <c r="G33"/>
      <c r="H33"/>
      <c r="I33"/>
    </row>
    <row r="34" spans="1:10" s="2" customFormat="1" ht="15" x14ac:dyDescent="0.3">
      <c r="A34"/>
      <c r="C34" s="91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89"/>
    </row>
    <row r="38" spans="1:10" s="23" customFormat="1" x14ac:dyDescent="0.2">
      <c r="J38" s="89"/>
    </row>
    <row r="39" spans="1:10" s="23" customFormat="1" x14ac:dyDescent="0.2">
      <c r="J39" s="89"/>
    </row>
    <row r="40" spans="1:10" s="23" customFormat="1" x14ac:dyDescent="0.2">
      <c r="J40" s="89"/>
    </row>
    <row r="41" spans="1:10" s="23" customFormat="1" x14ac:dyDescent="0.2">
      <c r="J41" s="89"/>
    </row>
    <row r="42" spans="1:10" s="23" customFormat="1" x14ac:dyDescent="0.2">
      <c r="J42" s="89"/>
    </row>
    <row r="43" spans="1:10" s="23" customFormat="1" x14ac:dyDescent="0.2">
      <c r="J43" s="89"/>
    </row>
    <row r="44" spans="1:10" s="23" customFormat="1" x14ac:dyDescent="0.2">
      <c r="J44" s="89"/>
    </row>
    <row r="45" spans="1:10" s="23" customFormat="1" x14ac:dyDescent="0.2">
      <c r="J45" s="89"/>
    </row>
    <row r="46" spans="1:10" s="23" customFormat="1" x14ac:dyDescent="0.2">
      <c r="J46" s="89"/>
    </row>
    <row r="47" spans="1:10" s="23" customFormat="1" x14ac:dyDescent="0.2">
      <c r="J47" s="89"/>
    </row>
    <row r="48" spans="1:10" s="23" customFormat="1" x14ac:dyDescent="0.2">
      <c r="J48" s="89"/>
    </row>
    <row r="49" spans="10:10" s="23" customFormat="1" x14ac:dyDescent="0.2">
      <c r="J49" s="89"/>
    </row>
    <row r="50" spans="10:10" s="23" customFormat="1" x14ac:dyDescent="0.2">
      <c r="J50" s="89"/>
    </row>
    <row r="51" spans="10:10" s="23" customFormat="1" x14ac:dyDescent="0.2">
      <c r="J51" s="89"/>
    </row>
    <row r="52" spans="10:10" s="23" customFormat="1" x14ac:dyDescent="0.2">
      <c r="J52" s="89"/>
    </row>
    <row r="53" spans="10:10" s="23" customFormat="1" x14ac:dyDescent="0.2">
      <c r="J53" s="89"/>
    </row>
    <row r="54" spans="10:10" s="23" customFormat="1" x14ac:dyDescent="0.2">
      <c r="J54" s="89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 x14ac:dyDescent="0.2"/>
  <cols>
    <col min="1" max="1" width="4.85546875" style="260" customWidth="1"/>
    <col min="2" max="2" width="37.42578125" style="260" customWidth="1"/>
    <col min="3" max="3" width="21.5703125" style="260" customWidth="1"/>
    <col min="4" max="4" width="20" style="260" customWidth="1"/>
    <col min="5" max="5" width="18.7109375" style="260" customWidth="1"/>
    <col min="6" max="6" width="24.140625" style="260" customWidth="1"/>
    <col min="7" max="7" width="27.140625" style="260" customWidth="1"/>
    <col min="8" max="8" width="0.7109375" style="260" customWidth="1"/>
    <col min="9" max="16384" width="9.140625" style="260"/>
  </cols>
  <sheetData>
    <row r="1" spans="1:8" s="244" customFormat="1" ht="15" x14ac:dyDescent="0.2">
      <c r="A1" s="241" t="s">
        <v>331</v>
      </c>
      <c r="B1" s="242"/>
      <c r="C1" s="242"/>
      <c r="D1" s="242"/>
      <c r="E1" s="242"/>
      <c r="F1" s="107"/>
      <c r="G1" s="107" t="s">
        <v>110</v>
      </c>
      <c r="H1" s="245"/>
    </row>
    <row r="2" spans="1:8" s="244" customFormat="1" ht="15" x14ac:dyDescent="0.2">
      <c r="A2" s="245" t="s">
        <v>322</v>
      </c>
      <c r="B2" s="242"/>
      <c r="C2" s="242"/>
      <c r="D2" s="242"/>
      <c r="E2" s="243"/>
      <c r="F2" s="243"/>
      <c r="G2" s="559" t="s">
        <v>280</v>
      </c>
      <c r="H2" s="560"/>
    </row>
    <row r="3" spans="1:8" s="244" customFormat="1" x14ac:dyDescent="0.2">
      <c r="A3" s="245"/>
      <c r="B3" s="242"/>
      <c r="C3" s="242"/>
      <c r="D3" s="242"/>
      <c r="E3" s="243"/>
      <c r="F3" s="243"/>
      <c r="G3" s="243"/>
      <c r="H3" s="245"/>
    </row>
    <row r="4" spans="1:8" s="244" customFormat="1" ht="15" x14ac:dyDescent="0.3">
      <c r="A4" s="160" t="s">
        <v>277</v>
      </c>
      <c r="B4" s="242"/>
      <c r="C4" s="242"/>
      <c r="D4" s="242"/>
      <c r="E4" s="246"/>
      <c r="F4" s="246"/>
      <c r="G4" s="243"/>
      <c r="H4" s="245"/>
    </row>
    <row r="5" spans="1:8" s="244" customFormat="1" ht="15" x14ac:dyDescent="0.3">
      <c r="A5" s="270" t="s">
        <v>519</v>
      </c>
      <c r="B5" s="109"/>
      <c r="C5" s="109"/>
      <c r="D5" s="109"/>
      <c r="E5" s="109"/>
      <c r="F5" s="109"/>
      <c r="G5" s="248"/>
      <c r="H5" s="245"/>
    </row>
    <row r="6" spans="1:8" s="261" customFormat="1" x14ac:dyDescent="0.2">
      <c r="A6" s="249"/>
      <c r="B6" s="249"/>
      <c r="C6" s="249"/>
      <c r="D6" s="249"/>
      <c r="E6" s="249"/>
      <c r="F6" s="249"/>
      <c r="G6" s="249"/>
      <c r="H6" s="246"/>
    </row>
    <row r="7" spans="1:8" s="244" customFormat="1" ht="51" x14ac:dyDescent="0.2">
      <c r="A7" s="280" t="s">
        <v>64</v>
      </c>
      <c r="B7" s="252" t="s">
        <v>326</v>
      </c>
      <c r="C7" s="252" t="s">
        <v>327</v>
      </c>
      <c r="D7" s="252" t="s">
        <v>328</v>
      </c>
      <c r="E7" s="252" t="s">
        <v>329</v>
      </c>
      <c r="F7" s="252" t="s">
        <v>330</v>
      </c>
      <c r="G7" s="252" t="s">
        <v>323</v>
      </c>
      <c r="H7" s="245"/>
    </row>
    <row r="8" spans="1:8" s="244" customFormat="1" x14ac:dyDescent="0.2">
      <c r="A8" s="250">
        <v>1</v>
      </c>
      <c r="B8" s="251">
        <v>2</v>
      </c>
      <c r="C8" s="251">
        <v>3</v>
      </c>
      <c r="D8" s="251">
        <v>4</v>
      </c>
      <c r="E8" s="252">
        <v>5</v>
      </c>
      <c r="F8" s="252">
        <v>6</v>
      </c>
      <c r="G8" s="252">
        <v>7</v>
      </c>
      <c r="H8" s="245"/>
    </row>
    <row r="9" spans="1:8" s="244" customFormat="1" x14ac:dyDescent="0.2">
      <c r="A9" s="262">
        <v>1</v>
      </c>
      <c r="B9" s="253"/>
      <c r="C9" s="253"/>
      <c r="D9" s="254"/>
      <c r="E9" s="253"/>
      <c r="F9" s="253"/>
      <c r="G9" s="253"/>
      <c r="H9" s="245"/>
    </row>
    <row r="10" spans="1:8" s="244" customFormat="1" x14ac:dyDescent="0.2">
      <c r="A10" s="262">
        <v>2</v>
      </c>
      <c r="B10" s="253"/>
      <c r="C10" s="253"/>
      <c r="D10" s="254"/>
      <c r="E10" s="253"/>
      <c r="F10" s="253"/>
      <c r="G10" s="253"/>
      <c r="H10" s="245"/>
    </row>
    <row r="11" spans="1:8" s="244" customFormat="1" x14ac:dyDescent="0.2">
      <c r="A11" s="262">
        <v>3</v>
      </c>
      <c r="B11" s="253"/>
      <c r="C11" s="253"/>
      <c r="D11" s="254"/>
      <c r="E11" s="253"/>
      <c r="F11" s="253"/>
      <c r="G11" s="253"/>
      <c r="H11" s="245"/>
    </row>
    <row r="12" spans="1:8" s="244" customFormat="1" x14ac:dyDescent="0.2">
      <c r="A12" s="262">
        <v>4</v>
      </c>
      <c r="B12" s="253"/>
      <c r="C12" s="253"/>
      <c r="D12" s="254"/>
      <c r="E12" s="253"/>
      <c r="F12" s="253"/>
      <c r="G12" s="253"/>
      <c r="H12" s="245"/>
    </row>
    <row r="13" spans="1:8" s="244" customFormat="1" x14ac:dyDescent="0.2">
      <c r="A13" s="262">
        <v>5</v>
      </c>
      <c r="B13" s="253"/>
      <c r="C13" s="253"/>
      <c r="D13" s="254"/>
      <c r="E13" s="253"/>
      <c r="F13" s="253"/>
      <c r="G13" s="253"/>
      <c r="H13" s="245"/>
    </row>
    <row r="14" spans="1:8" s="244" customFormat="1" x14ac:dyDescent="0.2">
      <c r="A14" s="262">
        <v>6</v>
      </c>
      <c r="B14" s="253"/>
      <c r="C14" s="253"/>
      <c r="D14" s="254"/>
      <c r="E14" s="253"/>
      <c r="F14" s="253"/>
      <c r="G14" s="253"/>
      <c r="H14" s="245"/>
    </row>
    <row r="15" spans="1:8" s="244" customFormat="1" x14ac:dyDescent="0.2">
      <c r="A15" s="262">
        <v>7</v>
      </c>
      <c r="B15" s="253"/>
      <c r="C15" s="253"/>
      <c r="D15" s="254"/>
      <c r="E15" s="253"/>
      <c r="F15" s="253"/>
      <c r="G15" s="253"/>
      <c r="H15" s="245"/>
    </row>
    <row r="16" spans="1:8" s="244" customFormat="1" x14ac:dyDescent="0.2">
      <c r="A16" s="262">
        <v>8</v>
      </c>
      <c r="B16" s="253"/>
      <c r="C16" s="253"/>
      <c r="D16" s="254"/>
      <c r="E16" s="253"/>
      <c r="F16" s="253"/>
      <c r="G16" s="253"/>
      <c r="H16" s="245"/>
    </row>
    <row r="17" spans="1:11" s="244" customFormat="1" x14ac:dyDescent="0.2">
      <c r="A17" s="262">
        <v>9</v>
      </c>
      <c r="B17" s="253"/>
      <c r="C17" s="253"/>
      <c r="D17" s="254"/>
      <c r="E17" s="253"/>
      <c r="F17" s="253"/>
      <c r="G17" s="253"/>
      <c r="H17" s="245"/>
    </row>
    <row r="18" spans="1:11" s="244" customFormat="1" x14ac:dyDescent="0.2">
      <c r="A18" s="262">
        <v>10</v>
      </c>
      <c r="B18" s="253"/>
      <c r="C18" s="253"/>
      <c r="D18" s="254"/>
      <c r="E18" s="253"/>
      <c r="F18" s="253"/>
      <c r="G18" s="253"/>
      <c r="H18" s="245"/>
    </row>
    <row r="19" spans="1:11" s="244" customFormat="1" x14ac:dyDescent="0.2">
      <c r="A19" s="262" t="s">
        <v>281</v>
      </c>
      <c r="B19" s="253"/>
      <c r="C19" s="253"/>
      <c r="D19" s="254"/>
      <c r="E19" s="253"/>
      <c r="F19" s="253"/>
      <c r="G19" s="253"/>
      <c r="H19" s="245"/>
    </row>
    <row r="22" spans="1:11" s="244" customFormat="1" x14ac:dyDescent="0.2"/>
    <row r="23" spans="1:11" s="244" customFormat="1" x14ac:dyDescent="0.2"/>
    <row r="24" spans="1:11" s="21" customFormat="1" ht="15" x14ac:dyDescent="0.3">
      <c r="B24" s="255" t="s">
        <v>107</v>
      </c>
      <c r="C24" s="255"/>
    </row>
    <row r="25" spans="1:11" s="21" customFormat="1" ht="15" x14ac:dyDescent="0.3">
      <c r="B25" s="255"/>
      <c r="C25" s="255"/>
    </row>
    <row r="26" spans="1:11" s="21" customFormat="1" ht="15" x14ac:dyDescent="0.3">
      <c r="C26" s="257"/>
      <c r="F26" s="257"/>
      <c r="G26" s="257"/>
      <c r="H26" s="256"/>
    </row>
    <row r="27" spans="1:11" s="21" customFormat="1" ht="15" x14ac:dyDescent="0.3">
      <c r="C27" s="258" t="s">
        <v>271</v>
      </c>
      <c r="F27" s="255" t="s">
        <v>324</v>
      </c>
      <c r="J27" s="256"/>
      <c r="K27" s="256"/>
    </row>
    <row r="28" spans="1:11" s="21" customFormat="1" ht="15" x14ac:dyDescent="0.3">
      <c r="C28" s="258" t="s">
        <v>140</v>
      </c>
      <c r="F28" s="259" t="s">
        <v>272</v>
      </c>
      <c r="J28" s="256"/>
      <c r="K28" s="256"/>
    </row>
    <row r="29" spans="1:11" s="244" customFormat="1" ht="15" x14ac:dyDescent="0.3">
      <c r="C29" s="258"/>
      <c r="J29" s="261"/>
      <c r="K29" s="26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topLeftCell="A34" zoomScale="70" zoomScaleNormal="80" zoomScaleSheetLayoutView="70" workbookViewId="0">
      <selection activeCell="B18" sqref="B18:I18"/>
    </sheetView>
  </sheetViews>
  <sheetFormatPr defaultRowHeight="12.75" x14ac:dyDescent="0.2"/>
  <cols>
    <col min="1" max="1" width="9.140625" customWidth="1"/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81" t="s">
        <v>467</v>
      </c>
      <c r="B1" s="182"/>
      <c r="C1" s="182"/>
      <c r="D1" s="182"/>
      <c r="E1" s="182"/>
      <c r="F1" s="182"/>
      <c r="G1" s="182"/>
      <c r="H1" s="182"/>
      <c r="I1" s="182"/>
      <c r="J1" s="182"/>
      <c r="K1" s="107" t="s">
        <v>110</v>
      </c>
    </row>
    <row r="2" spans="1:12" ht="15" x14ac:dyDescent="0.3">
      <c r="A2" s="149" t="s">
        <v>141</v>
      </c>
      <c r="B2" s="182"/>
      <c r="C2" s="182"/>
      <c r="D2" s="182"/>
      <c r="E2" s="182"/>
      <c r="F2" s="182"/>
      <c r="G2" s="182"/>
      <c r="H2" s="182"/>
      <c r="I2" s="182"/>
      <c r="J2" s="182"/>
      <c r="K2" s="559" t="s">
        <v>719</v>
      </c>
      <c r="L2" s="560"/>
    </row>
    <row r="3" spans="1:12" ht="15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5"/>
    </row>
    <row r="4" spans="1:12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6"/>
      <c r="E4" s="191"/>
      <c r="F4" s="182"/>
      <c r="G4" s="182"/>
      <c r="H4" s="182"/>
      <c r="I4" s="182"/>
      <c r="J4" s="182"/>
      <c r="K4" s="191"/>
    </row>
    <row r="5" spans="1:12" s="233" customFormat="1" ht="15" x14ac:dyDescent="0.3">
      <c r="A5" s="270" t="s">
        <v>519</v>
      </c>
      <c r="B5" s="109"/>
      <c r="C5" s="109"/>
      <c r="D5" s="109"/>
      <c r="E5" s="109"/>
      <c r="F5" s="109"/>
      <c r="G5" s="272"/>
      <c r="H5" s="272"/>
      <c r="I5" s="272"/>
      <c r="J5" s="272"/>
      <c r="K5" s="271"/>
    </row>
    <row r="6" spans="1:12" ht="13.5" x14ac:dyDescent="0.2">
      <c r="A6" s="186"/>
      <c r="B6" s="187"/>
      <c r="C6" s="187"/>
      <c r="D6" s="187"/>
      <c r="E6" s="182"/>
      <c r="F6" s="182"/>
      <c r="G6" s="182"/>
      <c r="H6" s="182"/>
      <c r="I6" s="182"/>
      <c r="J6" s="182"/>
      <c r="K6" s="182"/>
    </row>
    <row r="7" spans="1:12" ht="60" x14ac:dyDescent="0.2">
      <c r="A7" s="194" t="s">
        <v>64</v>
      </c>
      <c r="B7" s="180" t="s">
        <v>385</v>
      </c>
      <c r="C7" s="180" t="s">
        <v>386</v>
      </c>
      <c r="D7" s="180" t="s">
        <v>388</v>
      </c>
      <c r="E7" s="180" t="s">
        <v>387</v>
      </c>
      <c r="F7" s="180" t="s">
        <v>396</v>
      </c>
      <c r="G7" s="180" t="s">
        <v>397</v>
      </c>
      <c r="H7" s="180" t="s">
        <v>391</v>
      </c>
      <c r="I7" s="180" t="s">
        <v>392</v>
      </c>
      <c r="J7" s="180" t="s">
        <v>404</v>
      </c>
      <c r="K7" s="180" t="s">
        <v>393</v>
      </c>
    </row>
    <row r="8" spans="1:12" ht="15" x14ac:dyDescent="0.2">
      <c r="A8" s="178">
        <v>1</v>
      </c>
      <c r="B8" s="178">
        <v>2</v>
      </c>
      <c r="C8" s="180">
        <v>3</v>
      </c>
      <c r="D8" s="178">
        <v>4</v>
      </c>
      <c r="E8" s="180">
        <v>5</v>
      </c>
      <c r="F8" s="178">
        <v>6</v>
      </c>
      <c r="G8" s="180">
        <v>7</v>
      </c>
      <c r="H8" s="178">
        <v>8</v>
      </c>
      <c r="I8" s="180">
        <v>9</v>
      </c>
      <c r="J8" s="178">
        <v>10</v>
      </c>
      <c r="K8" s="180">
        <v>11</v>
      </c>
    </row>
    <row r="9" spans="1:12" ht="30" x14ac:dyDescent="0.2">
      <c r="A9" s="94">
        <v>1</v>
      </c>
      <c r="B9" s="26" t="s">
        <v>629</v>
      </c>
      <c r="C9" s="26" t="s">
        <v>627</v>
      </c>
      <c r="D9" s="26" t="s">
        <v>630</v>
      </c>
      <c r="E9" s="464">
        <f>1946.343/6</f>
        <v>324.39050000000003</v>
      </c>
      <c r="F9" s="464">
        <f>(38926.86*1.6625)/6</f>
        <v>10785.984125000001</v>
      </c>
      <c r="G9" s="465"/>
      <c r="H9" s="26"/>
      <c r="I9" s="26"/>
      <c r="J9" s="465">
        <v>205283637</v>
      </c>
      <c r="K9" s="26" t="s">
        <v>631</v>
      </c>
    </row>
    <row r="10" spans="1:12" ht="30" x14ac:dyDescent="0.2">
      <c r="A10" s="94">
        <v>2</v>
      </c>
      <c r="B10" s="26" t="s">
        <v>632</v>
      </c>
      <c r="C10" s="26" t="s">
        <v>627</v>
      </c>
      <c r="D10" s="26" t="s">
        <v>633</v>
      </c>
      <c r="E10" s="464">
        <f>(106.21+99.97)/6</f>
        <v>34.363333333333337</v>
      </c>
      <c r="F10" s="464">
        <f>(1875*1.6625)/6</f>
        <v>519.53125</v>
      </c>
      <c r="G10" s="465" t="s">
        <v>592</v>
      </c>
      <c r="H10" s="26" t="s">
        <v>530</v>
      </c>
      <c r="I10" s="26" t="s">
        <v>634</v>
      </c>
      <c r="J10" s="465"/>
      <c r="K10" s="26"/>
    </row>
    <row r="11" spans="1:12" ht="30" x14ac:dyDescent="0.2">
      <c r="A11" s="94">
        <v>3</v>
      </c>
      <c r="B11" s="26" t="s">
        <v>636</v>
      </c>
      <c r="C11" s="26" t="s">
        <v>627</v>
      </c>
      <c r="D11" s="26" t="s">
        <v>637</v>
      </c>
      <c r="E11" s="464">
        <f>122.14/6</f>
        <v>20.356666666666666</v>
      </c>
      <c r="F11" s="464">
        <f>(2920*1.6625)/6</f>
        <v>809.08333333333337</v>
      </c>
      <c r="G11" s="340" t="s">
        <v>616</v>
      </c>
      <c r="H11" s="338" t="s">
        <v>523</v>
      </c>
      <c r="I11" s="338" t="s">
        <v>638</v>
      </c>
      <c r="J11" s="465"/>
      <c r="K11" s="26"/>
    </row>
    <row r="12" spans="1:12" ht="30" x14ac:dyDescent="0.2">
      <c r="A12" s="94">
        <v>4</v>
      </c>
      <c r="B12" s="26" t="s">
        <v>641</v>
      </c>
      <c r="C12" s="26" t="s">
        <v>627</v>
      </c>
      <c r="D12" s="26" t="s">
        <v>640</v>
      </c>
      <c r="E12" s="464">
        <f>250/6</f>
        <v>41.666666666666664</v>
      </c>
      <c r="F12" s="464">
        <f>1000/6</f>
        <v>166.66666666666666</v>
      </c>
      <c r="G12" s="465" t="s">
        <v>601</v>
      </c>
      <c r="H12" s="26" t="s">
        <v>642</v>
      </c>
      <c r="I12" s="26" t="s">
        <v>643</v>
      </c>
      <c r="J12" s="465"/>
      <c r="K12" s="26"/>
    </row>
    <row r="13" spans="1:12" ht="30" x14ac:dyDescent="0.2">
      <c r="A13" s="94">
        <v>5</v>
      </c>
      <c r="B13" s="26" t="s">
        <v>644</v>
      </c>
      <c r="C13" s="26" t="s">
        <v>627</v>
      </c>
      <c r="D13" s="26" t="s">
        <v>640</v>
      </c>
      <c r="E13" s="464">
        <f>135/6</f>
        <v>22.5</v>
      </c>
      <c r="F13" s="464">
        <f>1250/6</f>
        <v>208.33333333333334</v>
      </c>
      <c r="G13" s="465" t="s">
        <v>615</v>
      </c>
      <c r="H13" s="26" t="s">
        <v>645</v>
      </c>
      <c r="I13" s="340" t="s">
        <v>590</v>
      </c>
      <c r="J13" s="465"/>
      <c r="K13" s="26"/>
    </row>
    <row r="14" spans="1:12" ht="30" x14ac:dyDescent="0.2">
      <c r="A14" s="94">
        <v>6</v>
      </c>
      <c r="B14" s="26" t="s">
        <v>646</v>
      </c>
      <c r="C14" s="26" t="s">
        <v>627</v>
      </c>
      <c r="D14" s="26" t="s">
        <v>628</v>
      </c>
      <c r="E14" s="464">
        <f>112/6</f>
        <v>18.666666666666668</v>
      </c>
      <c r="F14" s="464">
        <v>275</v>
      </c>
      <c r="G14" s="465"/>
      <c r="H14" s="26"/>
      <c r="I14" s="26"/>
      <c r="J14" s="465" t="s">
        <v>647</v>
      </c>
      <c r="K14" s="26" t="s">
        <v>648</v>
      </c>
    </row>
    <row r="15" spans="1:12" ht="30" x14ac:dyDescent="0.2">
      <c r="A15" s="94">
        <v>7</v>
      </c>
      <c r="B15" s="26" t="s">
        <v>649</v>
      </c>
      <c r="C15" s="26" t="s">
        <v>627</v>
      </c>
      <c r="D15" s="26" t="s">
        <v>630</v>
      </c>
      <c r="E15" s="464">
        <f>160/6</f>
        <v>26.666666666666668</v>
      </c>
      <c r="F15" s="464">
        <f>2000/6</f>
        <v>333.33333333333331</v>
      </c>
      <c r="G15" s="465"/>
      <c r="H15" s="26"/>
      <c r="I15" s="26"/>
      <c r="J15" s="465" t="s">
        <v>650</v>
      </c>
      <c r="K15" s="26" t="s">
        <v>651</v>
      </c>
    </row>
    <row r="16" spans="1:12" ht="30" x14ac:dyDescent="0.2">
      <c r="A16" s="94">
        <v>8</v>
      </c>
      <c r="B16" s="26" t="s">
        <v>652</v>
      </c>
      <c r="C16" s="26" t="s">
        <v>627</v>
      </c>
      <c r="D16" s="26" t="s">
        <v>640</v>
      </c>
      <c r="E16" s="464">
        <f>200/6</f>
        <v>33.333333333333336</v>
      </c>
      <c r="F16" s="464">
        <f>625/6</f>
        <v>104.16666666666667</v>
      </c>
      <c r="G16" s="465" t="s">
        <v>653</v>
      </c>
      <c r="H16" s="26" t="s">
        <v>523</v>
      </c>
      <c r="I16" s="26" t="s">
        <v>654</v>
      </c>
    </row>
    <row r="17" spans="1:11" ht="72.75" customHeight="1" x14ac:dyDescent="0.2">
      <c r="A17" s="94">
        <v>9</v>
      </c>
      <c r="B17" s="26" t="s">
        <v>655</v>
      </c>
      <c r="C17" s="26" t="s">
        <v>627</v>
      </c>
      <c r="D17" s="26" t="s">
        <v>640</v>
      </c>
      <c r="E17" s="464">
        <f>660/6</f>
        <v>110</v>
      </c>
      <c r="F17" s="464">
        <f>1625/6</f>
        <v>270.83333333333331</v>
      </c>
      <c r="G17" s="465" t="s">
        <v>656</v>
      </c>
      <c r="H17" s="26" t="s">
        <v>657</v>
      </c>
      <c r="I17" s="26" t="s">
        <v>658</v>
      </c>
      <c r="J17" s="26"/>
    </row>
    <row r="18" spans="1:11" ht="30" x14ac:dyDescent="0.2">
      <c r="A18" s="94">
        <v>10</v>
      </c>
      <c r="B18" s="26" t="s">
        <v>659</v>
      </c>
      <c r="C18" s="26" t="s">
        <v>627</v>
      </c>
      <c r="D18" s="26" t="s">
        <v>640</v>
      </c>
      <c r="E18" s="464">
        <f>211/6</f>
        <v>35.166666666666664</v>
      </c>
      <c r="F18" s="464">
        <f>(1000*1.6625)/6</f>
        <v>277.08333333333331</v>
      </c>
      <c r="G18" s="465" t="s">
        <v>606</v>
      </c>
      <c r="H18" s="26" t="s">
        <v>660</v>
      </c>
      <c r="I18" s="26" t="s">
        <v>661</v>
      </c>
      <c r="K18" s="26"/>
    </row>
    <row r="19" spans="1:11" ht="30" x14ac:dyDescent="0.2">
      <c r="A19" s="94">
        <v>11</v>
      </c>
      <c r="B19" s="26" t="s">
        <v>662</v>
      </c>
      <c r="C19" s="26" t="s">
        <v>627</v>
      </c>
      <c r="D19" s="26" t="s">
        <v>640</v>
      </c>
      <c r="E19" s="464">
        <f>223/6</f>
        <v>37.166666666666664</v>
      </c>
      <c r="F19" s="464">
        <f>(1500*1.6625)/6</f>
        <v>415.625</v>
      </c>
      <c r="G19" s="465"/>
      <c r="H19" s="26"/>
      <c r="I19" s="26"/>
      <c r="J19" s="466" t="s">
        <v>663</v>
      </c>
      <c r="K19" s="467" t="s">
        <v>664</v>
      </c>
    </row>
    <row r="20" spans="1:11" ht="15" x14ac:dyDescent="0.2">
      <c r="A20" s="94">
        <v>12</v>
      </c>
      <c r="B20" s="26" t="s">
        <v>665</v>
      </c>
      <c r="C20" s="26" t="s">
        <v>627</v>
      </c>
      <c r="D20" s="26" t="s">
        <v>628</v>
      </c>
      <c r="E20" s="464">
        <f>137/6</f>
        <v>22.833333333333332</v>
      </c>
      <c r="F20" s="464">
        <f>500/6</f>
        <v>83.333333333333329</v>
      </c>
      <c r="G20" s="465" t="s">
        <v>591</v>
      </c>
      <c r="H20" s="26" t="s">
        <v>666</v>
      </c>
      <c r="I20" s="26" t="s">
        <v>667</v>
      </c>
    </row>
    <row r="21" spans="1:11" ht="30" x14ac:dyDescent="0.2">
      <c r="A21" s="94">
        <v>13</v>
      </c>
      <c r="B21" s="26" t="s">
        <v>668</v>
      </c>
      <c r="C21" s="26" t="s">
        <v>627</v>
      </c>
      <c r="D21" s="26" t="s">
        <v>633</v>
      </c>
      <c r="E21" s="464">
        <f>75.48/6</f>
        <v>12.58</v>
      </c>
      <c r="F21" s="464">
        <f>625/6</f>
        <v>104.16666666666667</v>
      </c>
      <c r="G21" s="465" t="s">
        <v>607</v>
      </c>
      <c r="H21" s="26" t="s">
        <v>669</v>
      </c>
      <c r="I21" s="26" t="s">
        <v>670</v>
      </c>
      <c r="J21" s="465"/>
      <c r="K21" s="26"/>
    </row>
    <row r="22" spans="1:11" ht="30" x14ac:dyDescent="0.2">
      <c r="A22" s="94">
        <v>14</v>
      </c>
      <c r="B22" s="26" t="s">
        <v>671</v>
      </c>
      <c r="C22" s="26" t="s">
        <v>627</v>
      </c>
      <c r="D22" s="26" t="s">
        <v>628</v>
      </c>
      <c r="E22" s="464">
        <f>162/6</f>
        <v>27</v>
      </c>
      <c r="F22" s="464">
        <f>625/6</f>
        <v>104.16666666666667</v>
      </c>
      <c r="G22" s="465" t="s">
        <v>672</v>
      </c>
      <c r="H22" s="26" t="s">
        <v>673</v>
      </c>
      <c r="I22" s="26" t="s">
        <v>674</v>
      </c>
      <c r="J22" s="465"/>
      <c r="K22" s="26"/>
    </row>
    <row r="23" spans="1:11" ht="30" x14ac:dyDescent="0.2">
      <c r="A23" s="94">
        <v>15</v>
      </c>
      <c r="B23" s="26" t="s">
        <v>675</v>
      </c>
      <c r="C23" s="26" t="s">
        <v>627</v>
      </c>
      <c r="D23" s="26" t="s">
        <v>640</v>
      </c>
      <c r="E23" s="464">
        <f>(64.28+28.57)/6</f>
        <v>15.475</v>
      </c>
      <c r="F23" s="464">
        <f>1000/6</f>
        <v>166.66666666666666</v>
      </c>
      <c r="G23" s="465" t="s">
        <v>605</v>
      </c>
      <c r="H23" s="26" t="s">
        <v>676</v>
      </c>
      <c r="I23" s="26" t="s">
        <v>677</v>
      </c>
    </row>
    <row r="24" spans="1:11" ht="30" x14ac:dyDescent="0.2">
      <c r="A24" s="94">
        <v>16</v>
      </c>
      <c r="B24" s="26" t="s">
        <v>678</v>
      </c>
      <c r="C24" s="26" t="s">
        <v>627</v>
      </c>
      <c r="D24" s="26" t="s">
        <v>628</v>
      </c>
      <c r="E24" s="464">
        <f>80/6</f>
        <v>13.333333333333334</v>
      </c>
      <c r="F24" s="464">
        <f>1250/6</f>
        <v>208.33333333333334</v>
      </c>
      <c r="G24" s="465" t="s">
        <v>589</v>
      </c>
      <c r="H24" s="26" t="s">
        <v>679</v>
      </c>
      <c r="I24" s="26" t="s">
        <v>680</v>
      </c>
      <c r="J24" s="465"/>
      <c r="K24" s="26"/>
    </row>
    <row r="25" spans="1:11" ht="30" x14ac:dyDescent="0.2">
      <c r="A25" s="94">
        <v>17</v>
      </c>
      <c r="B25" s="26" t="s">
        <v>681</v>
      </c>
      <c r="C25" s="26" t="s">
        <v>627</v>
      </c>
      <c r="D25" s="26" t="s">
        <v>628</v>
      </c>
      <c r="E25" s="464">
        <f>106.2/6</f>
        <v>17.7</v>
      </c>
      <c r="F25" s="464">
        <f>1250/6</f>
        <v>208.33333333333334</v>
      </c>
      <c r="G25" s="465" t="s">
        <v>600</v>
      </c>
      <c r="H25" s="26" t="s">
        <v>531</v>
      </c>
      <c r="I25" s="26" t="s">
        <v>682</v>
      </c>
      <c r="J25" s="465"/>
      <c r="K25" s="26"/>
    </row>
    <row r="26" spans="1:11" ht="30" x14ac:dyDescent="0.2">
      <c r="A26" s="94">
        <v>18</v>
      </c>
      <c r="B26" s="26" t="s">
        <v>683</v>
      </c>
      <c r="C26" s="26" t="s">
        <v>627</v>
      </c>
      <c r="D26" s="26" t="s">
        <v>628</v>
      </c>
      <c r="E26" s="464">
        <f>280/6</f>
        <v>46.666666666666664</v>
      </c>
      <c r="F26" s="464">
        <f>2250/6</f>
        <v>375</v>
      </c>
      <c r="G26" s="465" t="s">
        <v>684</v>
      </c>
      <c r="H26" s="26" t="s">
        <v>685</v>
      </c>
      <c r="I26" s="26" t="s">
        <v>686</v>
      </c>
    </row>
    <row r="27" spans="1:11" ht="30" x14ac:dyDescent="0.2">
      <c r="A27" s="94">
        <v>19</v>
      </c>
      <c r="B27" s="26" t="s">
        <v>687</v>
      </c>
      <c r="C27" s="26" t="s">
        <v>627</v>
      </c>
      <c r="D27" s="26" t="s">
        <v>633</v>
      </c>
      <c r="E27" s="464">
        <f>82.9/6</f>
        <v>13.816666666666668</v>
      </c>
      <c r="F27" s="464">
        <f>375/6</f>
        <v>62.5</v>
      </c>
      <c r="G27" s="465" t="s">
        <v>608</v>
      </c>
      <c r="H27" s="26" t="s">
        <v>528</v>
      </c>
      <c r="I27" s="26" t="s">
        <v>688</v>
      </c>
      <c r="J27" s="465"/>
      <c r="K27" s="26"/>
    </row>
    <row r="28" spans="1:11" ht="30" x14ac:dyDescent="0.2">
      <c r="A28" s="94">
        <v>20</v>
      </c>
      <c r="B28" s="26" t="s">
        <v>689</v>
      </c>
      <c r="C28" s="26" t="s">
        <v>627</v>
      </c>
      <c r="D28" s="26" t="s">
        <v>633</v>
      </c>
      <c r="E28" s="464">
        <f>278.69/6</f>
        <v>46.448333333333331</v>
      </c>
      <c r="F28" s="464">
        <f>3468/6</f>
        <v>578</v>
      </c>
      <c r="G28" s="465" t="s">
        <v>690</v>
      </c>
      <c r="H28" s="26" t="s">
        <v>540</v>
      </c>
      <c r="I28" s="26" t="s">
        <v>691</v>
      </c>
      <c r="J28" s="465"/>
      <c r="K28" s="26"/>
    </row>
    <row r="29" spans="1:11" ht="30" x14ac:dyDescent="0.2">
      <c r="A29" s="94">
        <v>21</v>
      </c>
      <c r="B29" s="26" t="s">
        <v>692</v>
      </c>
      <c r="C29" s="26" t="s">
        <v>627</v>
      </c>
      <c r="D29" s="26" t="s">
        <v>640</v>
      </c>
      <c r="E29" s="464">
        <f>135.7/6</f>
        <v>22.616666666666664</v>
      </c>
      <c r="F29" s="464">
        <f>700/6</f>
        <v>116.66666666666667</v>
      </c>
      <c r="G29" s="465" t="s">
        <v>693</v>
      </c>
      <c r="H29" s="26" t="s">
        <v>521</v>
      </c>
      <c r="I29" s="26" t="s">
        <v>694</v>
      </c>
      <c r="J29" s="465"/>
      <c r="K29" s="26"/>
    </row>
    <row r="30" spans="1:11" ht="30" x14ac:dyDescent="0.2">
      <c r="A30" s="94">
        <v>22</v>
      </c>
      <c r="B30" s="26" t="s">
        <v>695</v>
      </c>
      <c r="C30" s="26" t="s">
        <v>627</v>
      </c>
      <c r="D30" s="26" t="s">
        <v>640</v>
      </c>
      <c r="E30" s="464">
        <f>219.53/6</f>
        <v>36.588333333333331</v>
      </c>
      <c r="F30" s="464">
        <f>2250/6</f>
        <v>375</v>
      </c>
      <c r="G30" s="465" t="s">
        <v>613</v>
      </c>
      <c r="H30" s="26" t="s">
        <v>696</v>
      </c>
      <c r="I30" s="26" t="s">
        <v>697</v>
      </c>
    </row>
    <row r="31" spans="1:11" ht="30" x14ac:dyDescent="0.2">
      <c r="A31" s="94">
        <v>23</v>
      </c>
      <c r="B31" s="26" t="s">
        <v>698</v>
      </c>
      <c r="C31" s="26" t="s">
        <v>627</v>
      </c>
      <c r="D31" s="26" t="s">
        <v>628</v>
      </c>
      <c r="E31" s="464">
        <f>122/6</f>
        <v>20.333333333333332</v>
      </c>
      <c r="F31" s="464">
        <f>500/6</f>
        <v>83.333333333333329</v>
      </c>
      <c r="G31" s="465" t="s">
        <v>611</v>
      </c>
      <c r="H31" s="26" t="s">
        <v>673</v>
      </c>
      <c r="I31" s="26" t="s">
        <v>699</v>
      </c>
      <c r="J31" s="465"/>
      <c r="K31" s="26"/>
    </row>
    <row r="32" spans="1:11" ht="30" x14ac:dyDescent="0.2">
      <c r="A32" s="94">
        <v>24</v>
      </c>
      <c r="B32" s="26" t="s">
        <v>700</v>
      </c>
      <c r="C32" s="26" t="s">
        <v>627</v>
      </c>
      <c r="D32" s="26" t="s">
        <v>628</v>
      </c>
      <c r="E32" s="464">
        <f>372/6</f>
        <v>62</v>
      </c>
      <c r="F32" s="464">
        <f>(5750*1.6625)/6</f>
        <v>1593.2291666666667</v>
      </c>
      <c r="G32" s="465" t="s">
        <v>701</v>
      </c>
      <c r="H32" s="26" t="s">
        <v>540</v>
      </c>
      <c r="I32" s="26" t="s">
        <v>702</v>
      </c>
      <c r="J32" s="465"/>
      <c r="K32" s="26"/>
    </row>
    <row r="33" spans="1:11" ht="30" x14ac:dyDescent="0.2">
      <c r="A33" s="94">
        <v>25</v>
      </c>
      <c r="B33" s="26" t="s">
        <v>703</v>
      </c>
      <c r="C33" s="26" t="s">
        <v>627</v>
      </c>
      <c r="D33" s="26" t="s">
        <v>628</v>
      </c>
      <c r="E33" s="464">
        <f>150/6</f>
        <v>25</v>
      </c>
      <c r="F33" s="464">
        <f>625/6</f>
        <v>104.16666666666667</v>
      </c>
      <c r="G33" s="465"/>
      <c r="H33" s="26"/>
      <c r="I33" s="26"/>
      <c r="J33" s="465" t="s">
        <v>604</v>
      </c>
      <c r="K33" s="26" t="s">
        <v>704</v>
      </c>
    </row>
    <row r="34" spans="1:11" ht="45" x14ac:dyDescent="0.2">
      <c r="A34" s="94">
        <v>26</v>
      </c>
      <c r="B34" s="26" t="s">
        <v>705</v>
      </c>
      <c r="C34" s="26" t="s">
        <v>627</v>
      </c>
      <c r="D34" s="26" t="s">
        <v>706</v>
      </c>
      <c r="E34" s="464">
        <f>192.5/6</f>
        <v>32.083333333333336</v>
      </c>
      <c r="F34" s="464">
        <f>(2000*1.6625)/6</f>
        <v>554.16666666666663</v>
      </c>
      <c r="G34" s="465" t="s">
        <v>707</v>
      </c>
      <c r="H34" s="26" t="s">
        <v>708</v>
      </c>
      <c r="I34" s="26" t="s">
        <v>709</v>
      </c>
      <c r="J34" s="465"/>
      <c r="K34" s="26"/>
    </row>
    <row r="35" spans="1:11" ht="30" x14ac:dyDescent="0.2">
      <c r="A35" s="94">
        <v>27</v>
      </c>
      <c r="B35" s="26" t="s">
        <v>710</v>
      </c>
      <c r="C35" s="26" t="s">
        <v>627</v>
      </c>
      <c r="D35" s="26" t="s">
        <v>635</v>
      </c>
      <c r="E35" s="464">
        <f>136/6</f>
        <v>22.666666666666668</v>
      </c>
      <c r="F35" s="464">
        <f>2500/6</f>
        <v>416.66666666666669</v>
      </c>
      <c r="G35" s="465" t="s">
        <v>588</v>
      </c>
      <c r="H35" s="26" t="s">
        <v>711</v>
      </c>
      <c r="I35" s="26" t="s">
        <v>712</v>
      </c>
      <c r="J35" s="465"/>
      <c r="K35" s="26"/>
    </row>
    <row r="36" spans="1:11" ht="45" x14ac:dyDescent="0.2">
      <c r="A36" s="469">
        <v>28</v>
      </c>
      <c r="B36" s="26" t="s">
        <v>713</v>
      </c>
      <c r="C36" s="26" t="s">
        <v>627</v>
      </c>
      <c r="D36" s="26" t="s">
        <v>637</v>
      </c>
      <c r="E36" s="26">
        <v>80.599999999999994</v>
      </c>
      <c r="F36" s="26">
        <v>1320</v>
      </c>
      <c r="G36" s="26">
        <v>60001068733</v>
      </c>
      <c r="H36" s="26" t="s">
        <v>639</v>
      </c>
      <c r="I36" s="26" t="s">
        <v>714</v>
      </c>
      <c r="J36" s="26"/>
      <c r="K36" s="26"/>
    </row>
    <row r="37" spans="1:11" ht="15" x14ac:dyDescent="0.2">
      <c r="A37" s="534">
        <v>29</v>
      </c>
      <c r="B37" s="457" t="s">
        <v>715</v>
      </c>
      <c r="C37" s="26" t="s">
        <v>627</v>
      </c>
      <c r="D37" s="457" t="s">
        <v>716</v>
      </c>
      <c r="E37" s="457">
        <v>150</v>
      </c>
      <c r="F37" s="457">
        <v>1750</v>
      </c>
      <c r="G37" s="468" t="s">
        <v>717</v>
      </c>
      <c r="H37" s="407" t="s">
        <v>557</v>
      </c>
      <c r="I37" s="407" t="s">
        <v>718</v>
      </c>
      <c r="J37" s="465"/>
      <c r="K37" s="26"/>
    </row>
    <row r="38" spans="1:11" ht="15" x14ac:dyDescent="0.2">
      <c r="A38" s="544"/>
      <c r="B38" s="543"/>
      <c r="C38" s="26"/>
      <c r="D38" s="26"/>
      <c r="E38" s="464"/>
      <c r="F38" s="464"/>
      <c r="G38" s="340"/>
      <c r="H38" s="338"/>
      <c r="I38" s="338"/>
      <c r="J38" s="465"/>
      <c r="K38" s="26"/>
    </row>
    <row r="39" spans="1:11" ht="15" x14ac:dyDescent="0.3">
      <c r="A39" s="479"/>
      <c r="B39" s="537" t="s">
        <v>107</v>
      </c>
      <c r="C39" s="12"/>
      <c r="D39" s="12"/>
      <c r="E39" s="538"/>
      <c r="F39" s="12"/>
      <c r="G39" s="12"/>
      <c r="H39" s="12"/>
      <c r="I39" s="12"/>
      <c r="J39" s="541"/>
      <c r="K39" s="542"/>
    </row>
    <row r="40" spans="1:11" ht="15" x14ac:dyDescent="0.3">
      <c r="A40" s="479"/>
      <c r="B40" s="12"/>
      <c r="C40" s="12"/>
      <c r="D40" s="12"/>
      <c r="E40" s="99"/>
      <c r="F40" s="99"/>
      <c r="G40" s="99"/>
      <c r="H40" s="99"/>
      <c r="I40" s="12"/>
      <c r="J40" s="99"/>
      <c r="K40" s="99"/>
    </row>
    <row r="41" spans="1:11" ht="25.5" customHeight="1" x14ac:dyDescent="0.3">
      <c r="A41" s="479"/>
      <c r="B41" s="12"/>
      <c r="C41" s="12"/>
      <c r="D41" s="12"/>
      <c r="E41" s="12"/>
      <c r="F41" s="12"/>
      <c r="G41" s="12"/>
      <c r="H41" s="99"/>
      <c r="I41" s="12"/>
      <c r="J41" s="541"/>
      <c r="K41" s="542"/>
    </row>
    <row r="42" spans="1:11" ht="15" x14ac:dyDescent="0.3">
      <c r="A42" s="99"/>
      <c r="B42" s="12"/>
      <c r="C42" s="539" t="s">
        <v>271</v>
      </c>
      <c r="D42" s="12"/>
      <c r="E42" s="12"/>
      <c r="F42" s="12"/>
      <c r="G42" s="12" t="s">
        <v>276</v>
      </c>
      <c r="H42" s="99"/>
      <c r="I42" s="12"/>
      <c r="J42" s="89"/>
      <c r="K42" s="99"/>
    </row>
    <row r="43" spans="1:11" ht="15" x14ac:dyDescent="0.3">
      <c r="A43" s="99"/>
      <c r="B43" s="12"/>
      <c r="C43" s="540" t="s">
        <v>140</v>
      </c>
      <c r="D43" s="12"/>
      <c r="E43" s="12"/>
      <c r="F43" s="12"/>
      <c r="G43" s="12" t="s">
        <v>272</v>
      </c>
      <c r="H43" s="99"/>
      <c r="I43" s="12"/>
      <c r="J43" s="12"/>
      <c r="K43" s="99"/>
    </row>
    <row r="44" spans="1:11" ht="15" x14ac:dyDescent="0.3">
      <c r="A44" s="99"/>
      <c r="B44" s="12"/>
      <c r="C44" s="90"/>
      <c r="D44" s="99"/>
      <c r="E44" s="99"/>
      <c r="F44" s="99"/>
      <c r="G44" s="99"/>
      <c r="H44" s="99"/>
      <c r="I44" s="90"/>
      <c r="J44" s="99"/>
      <c r="K44" s="99"/>
    </row>
    <row r="45" spans="1:11" x14ac:dyDescent="0.2">
      <c r="A45" s="99"/>
      <c r="J45" s="99"/>
      <c r="K45" s="99"/>
    </row>
    <row r="46" spans="1:11" x14ac:dyDescent="0.2">
      <c r="A46" s="99"/>
      <c r="J46" s="99"/>
      <c r="K46" s="99"/>
    </row>
    <row r="47" spans="1:11" x14ac:dyDescent="0.2">
      <c r="A47" s="99"/>
      <c r="J47" s="99"/>
      <c r="K47" s="99"/>
    </row>
    <row r="48" spans="1:11" x14ac:dyDescent="0.2">
      <c r="A48" s="99"/>
      <c r="J48" s="99"/>
      <c r="K48" s="99"/>
    </row>
    <row r="49" spans="1:11" ht="24.75" customHeight="1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spans="1:1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6" spans="1:11" x14ac:dyDescent="0.2">
      <c r="A56" s="479"/>
    </row>
    <row r="57" spans="1:11" x14ac:dyDescent="0.2">
      <c r="A57" s="479"/>
    </row>
    <row r="58" spans="1:11" x14ac:dyDescent="0.2">
      <c r="A58" s="535"/>
    </row>
    <row r="59" spans="1:11" x14ac:dyDescent="0.2">
      <c r="A59" s="479"/>
    </row>
    <row r="60" spans="1:11" x14ac:dyDescent="0.2">
      <c r="A60" s="479"/>
    </row>
    <row r="61" spans="1:11" x14ac:dyDescent="0.2">
      <c r="A61" s="479"/>
    </row>
    <row r="76" spans="1:1" x14ac:dyDescent="0.2">
      <c r="A76" s="479"/>
    </row>
    <row r="77" spans="1:1" x14ac:dyDescent="0.2">
      <c r="A77" s="479"/>
    </row>
    <row r="78" spans="1:1" x14ac:dyDescent="0.2">
      <c r="A78" s="479"/>
    </row>
    <row r="79" spans="1:1" x14ac:dyDescent="0.2">
      <c r="A79" s="479"/>
    </row>
    <row r="80" spans="1:1" x14ac:dyDescent="0.2">
      <c r="A80" s="479"/>
    </row>
    <row r="81" spans="1:11" x14ac:dyDescent="0.2">
      <c r="A81" s="536"/>
    </row>
    <row r="82" spans="1:11" x14ac:dyDescent="0.2">
      <c r="A82" s="535"/>
    </row>
    <row r="83" spans="1:11" x14ac:dyDescent="0.2">
      <c r="A83" s="535"/>
    </row>
    <row r="84" spans="1:11" x14ac:dyDescent="0.2">
      <c r="A84" s="535"/>
    </row>
    <row r="86" spans="1:11" ht="27.75" customHeight="1" x14ac:dyDescent="0.2">
      <c r="J86" s="99"/>
      <c r="K86" s="99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  <rowBreaks count="1" manualBreakCount="1">
    <brk id="29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233" customWidth="1"/>
    <col min="2" max="2" width="21.140625" style="233" customWidth="1"/>
    <col min="3" max="3" width="21.5703125" style="233" customWidth="1"/>
    <col min="4" max="4" width="19.140625" style="233" customWidth="1"/>
    <col min="5" max="5" width="15.140625" style="233" customWidth="1"/>
    <col min="6" max="6" width="20.85546875" style="233" customWidth="1"/>
    <col min="7" max="7" width="23.85546875" style="233" customWidth="1"/>
    <col min="8" max="8" width="19" style="233" customWidth="1"/>
    <col min="9" max="9" width="21.140625" style="233" customWidth="1"/>
    <col min="10" max="10" width="17" style="233" customWidth="1"/>
    <col min="11" max="11" width="21.5703125" style="233" customWidth="1"/>
    <col min="12" max="12" width="24.42578125" style="233" customWidth="1"/>
    <col min="13" max="16384" width="9.140625" style="233"/>
  </cols>
  <sheetData>
    <row r="1" spans="1:13" customFormat="1" ht="15" x14ac:dyDescent="0.2">
      <c r="A1" s="181" t="s">
        <v>468</v>
      </c>
      <c r="B1" s="181"/>
      <c r="C1" s="182"/>
      <c r="D1" s="182"/>
      <c r="E1" s="182"/>
      <c r="F1" s="182"/>
      <c r="G1" s="182"/>
      <c r="H1" s="182"/>
      <c r="I1" s="182"/>
      <c r="J1" s="182"/>
      <c r="K1" s="188"/>
      <c r="L1" s="107" t="s">
        <v>110</v>
      </c>
    </row>
    <row r="2" spans="1:13" customFormat="1" ht="15" x14ac:dyDescent="0.3">
      <c r="A2" s="149" t="s">
        <v>141</v>
      </c>
      <c r="B2" s="149"/>
      <c r="C2" s="182"/>
      <c r="D2" s="182"/>
      <c r="E2" s="182"/>
      <c r="F2" s="182"/>
      <c r="G2" s="182"/>
      <c r="H2" s="182"/>
      <c r="I2" s="182"/>
      <c r="J2" s="182"/>
      <c r="K2" s="188"/>
      <c r="L2" s="559" t="s">
        <v>719</v>
      </c>
      <c r="M2" s="560"/>
    </row>
    <row r="3" spans="1:13" customFormat="1" ht="15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5"/>
      <c r="L3" s="185"/>
      <c r="M3" s="233"/>
    </row>
    <row r="4" spans="1:13" customFormat="1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06"/>
      <c r="F4" s="191"/>
      <c r="G4" s="182"/>
      <c r="H4" s="182"/>
      <c r="I4" s="182"/>
      <c r="J4" s="182"/>
      <c r="K4" s="182"/>
      <c r="L4" s="182"/>
    </row>
    <row r="5" spans="1:13" ht="15" x14ac:dyDescent="0.3">
      <c r="A5" s="270" t="s">
        <v>519</v>
      </c>
      <c r="B5" s="109"/>
      <c r="C5" s="109"/>
      <c r="D5" s="109"/>
      <c r="E5" s="109"/>
      <c r="F5" s="109"/>
      <c r="G5" s="248"/>
      <c r="H5" s="248"/>
      <c r="I5" s="272"/>
      <c r="J5" s="272"/>
      <c r="K5" s="272"/>
      <c r="L5" s="271"/>
    </row>
    <row r="6" spans="1:13" customFormat="1" ht="13.5" x14ac:dyDescent="0.2">
      <c r="A6" s="186"/>
      <c r="B6" s="186"/>
      <c r="C6" s="187"/>
      <c r="D6" s="187"/>
      <c r="E6" s="187"/>
      <c r="F6" s="182"/>
      <c r="G6" s="182"/>
      <c r="H6" s="182"/>
      <c r="I6" s="182"/>
      <c r="J6" s="182"/>
      <c r="K6" s="182"/>
      <c r="L6" s="182"/>
    </row>
    <row r="7" spans="1:13" customFormat="1" ht="60" x14ac:dyDescent="0.2">
      <c r="A7" s="194" t="s">
        <v>64</v>
      </c>
      <c r="B7" s="178" t="s">
        <v>251</v>
      </c>
      <c r="C7" s="180" t="s">
        <v>247</v>
      </c>
      <c r="D7" s="180" t="s">
        <v>248</v>
      </c>
      <c r="E7" s="180" t="s">
        <v>358</v>
      </c>
      <c r="F7" s="180" t="s">
        <v>250</v>
      </c>
      <c r="G7" s="180" t="s">
        <v>395</v>
      </c>
      <c r="H7" s="180" t="s">
        <v>397</v>
      </c>
      <c r="I7" s="180" t="s">
        <v>391</v>
      </c>
      <c r="J7" s="180" t="s">
        <v>392</v>
      </c>
      <c r="K7" s="180" t="s">
        <v>404</v>
      </c>
      <c r="L7" s="180" t="s">
        <v>393</v>
      </c>
    </row>
    <row r="8" spans="1:13" customFormat="1" ht="15" x14ac:dyDescent="0.2">
      <c r="A8" s="178">
        <v>1</v>
      </c>
      <c r="B8" s="178">
        <v>2</v>
      </c>
      <c r="C8" s="180">
        <v>3</v>
      </c>
      <c r="D8" s="178">
        <v>4</v>
      </c>
      <c r="E8" s="180">
        <v>5</v>
      </c>
      <c r="F8" s="178">
        <v>6</v>
      </c>
      <c r="G8" s="180">
        <v>7</v>
      </c>
      <c r="H8" s="178">
        <v>8</v>
      </c>
      <c r="I8" s="178">
        <v>9</v>
      </c>
      <c r="J8" s="178">
        <v>10</v>
      </c>
      <c r="K8" s="180">
        <v>11</v>
      </c>
      <c r="L8" s="180">
        <v>12</v>
      </c>
    </row>
    <row r="9" spans="1:13" customFormat="1" ht="15" x14ac:dyDescent="0.2">
      <c r="A9" s="94">
        <v>1</v>
      </c>
      <c r="B9" s="94"/>
      <c r="C9" s="26"/>
      <c r="D9" s="26"/>
      <c r="E9" s="26"/>
      <c r="F9" s="26"/>
      <c r="G9" s="26"/>
      <c r="H9" s="26"/>
      <c r="I9" s="268"/>
      <c r="J9" s="268"/>
      <c r="K9" s="268"/>
      <c r="L9" s="26"/>
    </row>
    <row r="10" spans="1:13" customFormat="1" ht="15" x14ac:dyDescent="0.2">
      <c r="A10" s="94">
        <v>2</v>
      </c>
      <c r="B10" s="94"/>
      <c r="C10" s="26"/>
      <c r="D10" s="26"/>
      <c r="E10" s="26"/>
      <c r="F10" s="26"/>
      <c r="G10" s="26"/>
      <c r="H10" s="26"/>
      <c r="I10" s="268"/>
      <c r="J10" s="268"/>
      <c r="K10" s="268"/>
      <c r="L10" s="26"/>
    </row>
    <row r="11" spans="1:13" customFormat="1" ht="15" x14ac:dyDescent="0.2">
      <c r="A11" s="94">
        <v>3</v>
      </c>
      <c r="B11" s="94"/>
      <c r="C11" s="26"/>
      <c r="D11" s="26"/>
      <c r="E11" s="26"/>
      <c r="F11" s="26"/>
      <c r="G11" s="26"/>
      <c r="H11" s="26"/>
      <c r="I11" s="268"/>
      <c r="J11" s="268"/>
      <c r="K11" s="268"/>
      <c r="L11" s="26"/>
    </row>
    <row r="12" spans="1:13" customFormat="1" ht="15" x14ac:dyDescent="0.2">
      <c r="A12" s="94">
        <v>4</v>
      </c>
      <c r="B12" s="94"/>
      <c r="C12" s="26"/>
      <c r="D12" s="26"/>
      <c r="E12" s="26"/>
      <c r="F12" s="26"/>
      <c r="G12" s="26"/>
      <c r="H12" s="26"/>
      <c r="I12" s="268"/>
      <c r="J12" s="268"/>
      <c r="K12" s="268"/>
      <c r="L12" s="26"/>
    </row>
    <row r="13" spans="1:13" customFormat="1" ht="15" x14ac:dyDescent="0.2">
      <c r="A13" s="94">
        <v>5</v>
      </c>
      <c r="B13" s="94"/>
      <c r="C13" s="26"/>
      <c r="D13" s="26"/>
      <c r="E13" s="26"/>
      <c r="F13" s="26"/>
      <c r="G13" s="26"/>
      <c r="H13" s="26"/>
      <c r="I13" s="268"/>
      <c r="J13" s="268"/>
      <c r="K13" s="268"/>
      <c r="L13" s="26"/>
    </row>
    <row r="14" spans="1:13" customFormat="1" ht="15" x14ac:dyDescent="0.2">
      <c r="A14" s="94">
        <v>6</v>
      </c>
      <c r="B14" s="94"/>
      <c r="C14" s="26"/>
      <c r="D14" s="26"/>
      <c r="E14" s="26"/>
      <c r="F14" s="26"/>
      <c r="G14" s="26"/>
      <c r="H14" s="26"/>
      <c r="I14" s="268"/>
      <c r="J14" s="268"/>
      <c r="K14" s="268"/>
      <c r="L14" s="26"/>
    </row>
    <row r="15" spans="1:13" customFormat="1" ht="15" x14ac:dyDescent="0.2">
      <c r="A15" s="94">
        <v>7</v>
      </c>
      <c r="B15" s="94"/>
      <c r="C15" s="26"/>
      <c r="D15" s="26"/>
      <c r="E15" s="26"/>
      <c r="F15" s="26"/>
      <c r="G15" s="26"/>
      <c r="H15" s="26"/>
      <c r="I15" s="268"/>
      <c r="J15" s="268"/>
      <c r="K15" s="268"/>
      <c r="L15" s="26"/>
    </row>
    <row r="16" spans="1:13" customFormat="1" ht="15" x14ac:dyDescent="0.2">
      <c r="A16" s="94">
        <v>8</v>
      </c>
      <c r="B16" s="94"/>
      <c r="C16" s="26"/>
      <c r="D16" s="26"/>
      <c r="E16" s="26"/>
      <c r="F16" s="26"/>
      <c r="G16" s="26"/>
      <c r="H16" s="26"/>
      <c r="I16" s="268"/>
      <c r="J16" s="268"/>
      <c r="K16" s="268"/>
      <c r="L16" s="26"/>
    </row>
    <row r="17" spans="1:12" customFormat="1" ht="15" x14ac:dyDescent="0.2">
      <c r="A17" s="94">
        <v>9</v>
      </c>
      <c r="B17" s="94"/>
      <c r="C17" s="26"/>
      <c r="D17" s="26"/>
      <c r="E17" s="26"/>
      <c r="F17" s="26"/>
      <c r="G17" s="26"/>
      <c r="H17" s="26"/>
      <c r="I17" s="268"/>
      <c r="J17" s="268"/>
      <c r="K17" s="268"/>
      <c r="L17" s="26"/>
    </row>
    <row r="18" spans="1:12" customFormat="1" ht="15" x14ac:dyDescent="0.2">
      <c r="A18" s="94">
        <v>10</v>
      </c>
      <c r="B18" s="94"/>
      <c r="C18" s="26"/>
      <c r="D18" s="26"/>
      <c r="E18" s="26"/>
      <c r="F18" s="26"/>
      <c r="G18" s="26"/>
      <c r="H18" s="26"/>
      <c r="I18" s="268"/>
      <c r="J18" s="268"/>
      <c r="K18" s="268"/>
      <c r="L18" s="26"/>
    </row>
    <row r="19" spans="1:12" customFormat="1" ht="15" x14ac:dyDescent="0.2">
      <c r="A19" s="94">
        <v>11</v>
      </c>
      <c r="B19" s="94"/>
      <c r="C19" s="26"/>
      <c r="D19" s="26"/>
      <c r="E19" s="26"/>
      <c r="F19" s="26"/>
      <c r="G19" s="26"/>
      <c r="H19" s="26"/>
      <c r="I19" s="268"/>
      <c r="J19" s="268"/>
      <c r="K19" s="268"/>
      <c r="L19" s="26"/>
    </row>
    <row r="20" spans="1:12" customFormat="1" ht="15" x14ac:dyDescent="0.2">
      <c r="A20" s="94">
        <v>12</v>
      </c>
      <c r="B20" s="94"/>
      <c r="C20" s="26"/>
      <c r="D20" s="26"/>
      <c r="E20" s="26"/>
      <c r="F20" s="26"/>
      <c r="G20" s="26"/>
      <c r="H20" s="26"/>
      <c r="I20" s="268"/>
      <c r="J20" s="268"/>
      <c r="K20" s="268"/>
      <c r="L20" s="26"/>
    </row>
    <row r="21" spans="1:12" customFormat="1" ht="15" x14ac:dyDescent="0.2">
      <c r="A21" s="94">
        <v>13</v>
      </c>
      <c r="B21" s="94"/>
      <c r="C21" s="26"/>
      <c r="D21" s="26"/>
      <c r="E21" s="26"/>
      <c r="F21" s="26"/>
      <c r="G21" s="26"/>
      <c r="H21" s="26"/>
      <c r="I21" s="268"/>
      <c r="J21" s="268"/>
      <c r="K21" s="268"/>
      <c r="L21" s="26"/>
    </row>
    <row r="22" spans="1:12" customFormat="1" ht="15" x14ac:dyDescent="0.2">
      <c r="A22" s="94">
        <v>14</v>
      </c>
      <c r="B22" s="94"/>
      <c r="C22" s="26"/>
      <c r="D22" s="26"/>
      <c r="E22" s="26"/>
      <c r="F22" s="26"/>
      <c r="G22" s="26"/>
      <c r="H22" s="26"/>
      <c r="I22" s="268"/>
      <c r="J22" s="268"/>
      <c r="K22" s="268"/>
      <c r="L22" s="26"/>
    </row>
    <row r="23" spans="1:12" customFormat="1" ht="15" x14ac:dyDescent="0.2">
      <c r="A23" s="94">
        <v>15</v>
      </c>
      <c r="B23" s="94"/>
      <c r="C23" s="26"/>
      <c r="D23" s="26"/>
      <c r="E23" s="26"/>
      <c r="F23" s="26"/>
      <c r="G23" s="26"/>
      <c r="H23" s="26"/>
      <c r="I23" s="268"/>
      <c r="J23" s="268"/>
      <c r="K23" s="268"/>
      <c r="L23" s="26"/>
    </row>
    <row r="24" spans="1:12" customFormat="1" ht="15" x14ac:dyDescent="0.2">
      <c r="A24" s="94">
        <v>16</v>
      </c>
      <c r="B24" s="94"/>
      <c r="C24" s="26"/>
      <c r="D24" s="26"/>
      <c r="E24" s="26"/>
      <c r="F24" s="26"/>
      <c r="G24" s="26"/>
      <c r="H24" s="26"/>
      <c r="I24" s="268"/>
      <c r="J24" s="268"/>
      <c r="K24" s="268"/>
      <c r="L24" s="26"/>
    </row>
    <row r="25" spans="1:12" customFormat="1" ht="15" x14ac:dyDescent="0.2">
      <c r="A25" s="94">
        <v>17</v>
      </c>
      <c r="B25" s="94"/>
      <c r="C25" s="26"/>
      <c r="D25" s="26"/>
      <c r="E25" s="26"/>
      <c r="F25" s="26"/>
      <c r="G25" s="26"/>
      <c r="H25" s="26"/>
      <c r="I25" s="268"/>
      <c r="J25" s="268"/>
      <c r="K25" s="268"/>
      <c r="L25" s="26"/>
    </row>
    <row r="26" spans="1:12" customFormat="1" ht="15" x14ac:dyDescent="0.2">
      <c r="A26" s="94">
        <v>18</v>
      </c>
      <c r="B26" s="94"/>
      <c r="C26" s="26"/>
      <c r="D26" s="26"/>
      <c r="E26" s="26"/>
      <c r="F26" s="26"/>
      <c r="G26" s="26"/>
      <c r="H26" s="26"/>
      <c r="I26" s="268"/>
      <c r="J26" s="268"/>
      <c r="K26" s="268"/>
      <c r="L26" s="26"/>
    </row>
    <row r="27" spans="1:12" customFormat="1" ht="15" x14ac:dyDescent="0.2">
      <c r="A27" s="94" t="s">
        <v>284</v>
      </c>
      <c r="B27" s="94"/>
      <c r="C27" s="26"/>
      <c r="D27" s="26"/>
      <c r="E27" s="26"/>
      <c r="F27" s="26"/>
      <c r="G27" s="26"/>
      <c r="H27" s="26"/>
      <c r="I27" s="268"/>
      <c r="J27" s="268"/>
      <c r="K27" s="268"/>
      <c r="L27" s="26"/>
    </row>
    <row r="28" spans="1:12" x14ac:dyDescent="0.2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</row>
    <row r="29" spans="1:12" x14ac:dyDescent="0.2">
      <c r="A29" s="273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</row>
    <row r="30" spans="1:12" x14ac:dyDescent="0.2">
      <c r="A30" s="274"/>
      <c r="B30" s="274"/>
      <c r="C30" s="273"/>
      <c r="D30" s="273"/>
      <c r="E30" s="273"/>
      <c r="F30" s="273"/>
      <c r="G30" s="273"/>
      <c r="H30" s="273"/>
      <c r="I30" s="273"/>
      <c r="J30" s="273"/>
      <c r="K30" s="273"/>
      <c r="L30" s="273"/>
    </row>
    <row r="31" spans="1:12" ht="15" x14ac:dyDescent="0.3">
      <c r="A31" s="232"/>
      <c r="B31" s="232"/>
      <c r="C31" s="234" t="s">
        <v>107</v>
      </c>
      <c r="D31" s="232"/>
      <c r="E31" s="232"/>
      <c r="F31" s="235"/>
      <c r="G31" s="232"/>
      <c r="H31" s="232"/>
      <c r="I31" s="232"/>
      <c r="J31" s="232"/>
      <c r="K31" s="232"/>
      <c r="L31" s="232"/>
    </row>
    <row r="32" spans="1:12" ht="15" x14ac:dyDescent="0.3">
      <c r="A32" s="232"/>
      <c r="B32" s="232"/>
      <c r="C32" s="232"/>
      <c r="D32" s="236"/>
      <c r="E32" s="232"/>
      <c r="G32" s="236"/>
      <c r="H32" s="279"/>
    </row>
    <row r="33" spans="3:7" ht="15" x14ac:dyDescent="0.3">
      <c r="C33" s="232"/>
      <c r="D33" s="238" t="s">
        <v>271</v>
      </c>
      <c r="E33" s="232"/>
      <c r="G33" s="239" t="s">
        <v>276</v>
      </c>
    </row>
    <row r="34" spans="3:7" ht="15" x14ac:dyDescent="0.3">
      <c r="C34" s="232"/>
      <c r="D34" s="240" t="s">
        <v>140</v>
      </c>
      <c r="E34" s="232"/>
      <c r="G34" s="232" t="s">
        <v>272</v>
      </c>
    </row>
    <row r="35" spans="3:7" ht="15" x14ac:dyDescent="0.3">
      <c r="C35" s="232"/>
      <c r="D35" s="240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11.7109375" style="233" customWidth="1"/>
    <col min="2" max="2" width="21.5703125" style="233" customWidth="1"/>
    <col min="3" max="3" width="19.140625" style="233" customWidth="1"/>
    <col min="4" max="4" width="23.7109375" style="233" customWidth="1"/>
    <col min="5" max="5" width="16.5703125" style="233" bestFit="1" customWidth="1"/>
    <col min="6" max="6" width="15" style="233" customWidth="1"/>
    <col min="7" max="7" width="15.42578125" style="233" customWidth="1"/>
    <col min="8" max="8" width="19" style="233" customWidth="1"/>
    <col min="9" max="9" width="24.42578125" style="233" customWidth="1"/>
    <col min="10" max="16384" width="9.140625" style="233"/>
  </cols>
  <sheetData>
    <row r="1" spans="1:13" customFormat="1" ht="15" x14ac:dyDescent="0.2">
      <c r="A1" s="181" t="s">
        <v>469</v>
      </c>
      <c r="B1" s="182"/>
      <c r="C1" s="182"/>
      <c r="D1" s="182"/>
      <c r="E1" s="182"/>
      <c r="F1" s="182"/>
      <c r="G1" s="182"/>
      <c r="H1" s="188"/>
      <c r="I1" s="107" t="s">
        <v>110</v>
      </c>
    </row>
    <row r="2" spans="1:13" customFormat="1" ht="15" x14ac:dyDescent="0.3">
      <c r="A2" s="149" t="s">
        <v>141</v>
      </c>
      <c r="B2" s="182"/>
      <c r="C2" s="182"/>
      <c r="D2" s="182"/>
      <c r="E2" s="182"/>
      <c r="F2" s="182"/>
      <c r="G2" s="182"/>
      <c r="H2" s="188"/>
      <c r="I2" s="559" t="s">
        <v>719</v>
      </c>
      <c r="J2" s="560"/>
    </row>
    <row r="3" spans="1:13" customFormat="1" ht="15" x14ac:dyDescent="0.2">
      <c r="A3" s="182"/>
      <c r="B3" s="182"/>
      <c r="C3" s="182"/>
      <c r="D3" s="182"/>
      <c r="E3" s="182"/>
      <c r="F3" s="182"/>
      <c r="G3" s="182"/>
      <c r="H3" s="185"/>
      <c r="I3" s="185"/>
      <c r="M3" s="233"/>
    </row>
    <row r="4" spans="1:13" customFormat="1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82"/>
      <c r="E4" s="182"/>
      <c r="F4" s="182"/>
      <c r="G4" s="182"/>
      <c r="H4" s="182"/>
      <c r="I4" s="191"/>
    </row>
    <row r="5" spans="1:13" ht="15" x14ac:dyDescent="0.3">
      <c r="A5" s="270" t="s">
        <v>519</v>
      </c>
      <c r="B5" s="109"/>
      <c r="C5" s="109"/>
      <c r="D5" s="109"/>
      <c r="E5" s="109"/>
      <c r="F5" s="109"/>
      <c r="G5" s="109"/>
      <c r="H5" s="271"/>
      <c r="I5" s="272"/>
    </row>
    <row r="6" spans="1:13" customFormat="1" ht="13.5" x14ac:dyDescent="0.2">
      <c r="A6" s="186"/>
      <c r="B6" s="187"/>
      <c r="C6" s="187"/>
      <c r="D6" s="182"/>
      <c r="E6" s="182"/>
      <c r="F6" s="182"/>
      <c r="G6" s="182"/>
      <c r="H6" s="182"/>
      <c r="I6" s="182"/>
    </row>
    <row r="7" spans="1:13" customFormat="1" ht="60" x14ac:dyDescent="0.2">
      <c r="A7" s="194" t="s">
        <v>64</v>
      </c>
      <c r="B7" s="180" t="s">
        <v>389</v>
      </c>
      <c r="C7" s="180" t="s">
        <v>390</v>
      </c>
      <c r="D7" s="180" t="s">
        <v>395</v>
      </c>
      <c r="E7" s="180" t="s">
        <v>397</v>
      </c>
      <c r="F7" s="180" t="s">
        <v>391</v>
      </c>
      <c r="G7" s="180" t="s">
        <v>392</v>
      </c>
      <c r="H7" s="180" t="s">
        <v>404</v>
      </c>
      <c r="I7" s="180" t="s">
        <v>393</v>
      </c>
    </row>
    <row r="8" spans="1:13" customFormat="1" ht="15" x14ac:dyDescent="0.2">
      <c r="A8" s="178">
        <v>1</v>
      </c>
      <c r="B8" s="178">
        <v>2</v>
      </c>
      <c r="C8" s="180">
        <v>3</v>
      </c>
      <c r="D8" s="178">
        <v>6</v>
      </c>
      <c r="E8" s="180">
        <v>7</v>
      </c>
      <c r="F8" s="178">
        <v>8</v>
      </c>
      <c r="G8" s="178">
        <v>9</v>
      </c>
      <c r="H8" s="178">
        <v>10</v>
      </c>
      <c r="I8" s="180">
        <v>11</v>
      </c>
    </row>
    <row r="9" spans="1:13" customFormat="1" ht="45" x14ac:dyDescent="0.2">
      <c r="A9" s="337">
        <v>1</v>
      </c>
      <c r="B9" s="338" t="s">
        <v>472</v>
      </c>
      <c r="C9" s="338" t="s">
        <v>473</v>
      </c>
      <c r="D9" s="338">
        <v>49</v>
      </c>
      <c r="E9" s="565">
        <v>2000</v>
      </c>
      <c r="F9" s="338"/>
      <c r="G9" s="339"/>
      <c r="H9" s="340">
        <v>205177057</v>
      </c>
      <c r="I9" s="338" t="s">
        <v>474</v>
      </c>
      <c r="J9" s="233"/>
    </row>
    <row r="10" spans="1:13" customFormat="1" ht="45" x14ac:dyDescent="0.2">
      <c r="A10" s="337">
        <v>2</v>
      </c>
      <c r="B10" s="338" t="s">
        <v>475</v>
      </c>
      <c r="C10" s="338" t="s">
        <v>476</v>
      </c>
      <c r="D10" s="338">
        <v>9</v>
      </c>
      <c r="E10" s="566"/>
      <c r="F10" s="338"/>
      <c r="G10" s="339"/>
      <c r="H10" s="340">
        <v>205177057</v>
      </c>
      <c r="I10" s="338" t="s">
        <v>477</v>
      </c>
      <c r="J10" s="233"/>
    </row>
    <row r="11" spans="1:13" customFormat="1" ht="15" x14ac:dyDescent="0.2">
      <c r="A11" s="337">
        <v>3</v>
      </c>
      <c r="B11" s="338" t="s">
        <v>478</v>
      </c>
      <c r="C11" s="338"/>
      <c r="D11" s="338">
        <v>18</v>
      </c>
      <c r="E11" s="566"/>
      <c r="F11" s="338"/>
      <c r="G11" s="339"/>
      <c r="H11" s="340">
        <v>205177057</v>
      </c>
      <c r="I11" s="338" t="s">
        <v>477</v>
      </c>
      <c r="J11" s="233"/>
    </row>
    <row r="12" spans="1:13" customFormat="1" ht="15" x14ac:dyDescent="0.2">
      <c r="A12" s="337">
        <v>4</v>
      </c>
      <c r="B12" s="338" t="s">
        <v>479</v>
      </c>
      <c r="C12" s="338"/>
      <c r="D12" s="338">
        <v>52</v>
      </c>
      <c r="E12" s="566"/>
      <c r="F12" s="338"/>
      <c r="G12" s="339"/>
      <c r="H12" s="340">
        <v>205177057</v>
      </c>
      <c r="I12" s="338" t="s">
        <v>477</v>
      </c>
      <c r="J12" s="233"/>
    </row>
    <row r="13" spans="1:13" customFormat="1" ht="15" x14ac:dyDescent="0.2">
      <c r="A13" s="337">
        <v>5</v>
      </c>
      <c r="B13" s="338" t="s">
        <v>480</v>
      </c>
      <c r="C13" s="338"/>
      <c r="D13" s="338">
        <v>120</v>
      </c>
      <c r="E13" s="566"/>
      <c r="F13" s="338"/>
      <c r="G13" s="339"/>
      <c r="H13" s="340">
        <v>205177057</v>
      </c>
      <c r="I13" s="338" t="s">
        <v>477</v>
      </c>
      <c r="J13" s="233"/>
    </row>
    <row r="14" spans="1:13" customFormat="1" ht="15" x14ac:dyDescent="0.2">
      <c r="A14" s="337">
        <v>6</v>
      </c>
      <c r="B14" s="338" t="s">
        <v>481</v>
      </c>
      <c r="C14" s="338"/>
      <c r="D14" s="338">
        <v>1</v>
      </c>
      <c r="E14" s="566"/>
      <c r="F14" s="338"/>
      <c r="G14" s="339"/>
      <c r="H14" s="340">
        <v>205177057</v>
      </c>
      <c r="I14" s="338" t="s">
        <v>477</v>
      </c>
      <c r="J14" s="233"/>
    </row>
    <row r="15" spans="1:13" customFormat="1" ht="15" x14ac:dyDescent="0.2">
      <c r="A15" s="337">
        <v>7</v>
      </c>
      <c r="B15" s="338" t="s">
        <v>482</v>
      </c>
      <c r="C15" s="338" t="s">
        <v>483</v>
      </c>
      <c r="D15" s="338">
        <v>240</v>
      </c>
      <c r="E15" s="566"/>
      <c r="F15" s="338"/>
      <c r="G15" s="339"/>
      <c r="H15" s="340">
        <v>205177057</v>
      </c>
      <c r="I15" s="338" t="s">
        <v>477</v>
      </c>
      <c r="J15" s="233"/>
    </row>
    <row r="16" spans="1:13" customFormat="1" ht="15" x14ac:dyDescent="0.2">
      <c r="A16" s="337">
        <v>8</v>
      </c>
      <c r="B16" s="338" t="s">
        <v>484</v>
      </c>
      <c r="C16" s="338"/>
      <c r="D16" s="338">
        <v>126</v>
      </c>
      <c r="E16" s="566"/>
      <c r="F16" s="338"/>
      <c r="G16" s="339"/>
      <c r="H16" s="340">
        <v>205177057</v>
      </c>
      <c r="I16" s="338" t="s">
        <v>477</v>
      </c>
      <c r="J16" s="233"/>
    </row>
    <row r="17" spans="1:10" customFormat="1" ht="15" x14ac:dyDescent="0.2">
      <c r="A17" s="337">
        <v>9</v>
      </c>
      <c r="B17" s="338" t="s">
        <v>485</v>
      </c>
      <c r="C17" s="338"/>
      <c r="D17" s="338">
        <v>14</v>
      </c>
      <c r="E17" s="566"/>
      <c r="F17" s="338"/>
      <c r="G17" s="339"/>
      <c r="H17" s="340">
        <v>205177057</v>
      </c>
      <c r="I17" s="338" t="s">
        <v>477</v>
      </c>
      <c r="J17" s="233"/>
    </row>
    <row r="18" spans="1:10" customFormat="1" ht="15" x14ac:dyDescent="0.2">
      <c r="A18" s="337">
        <v>10</v>
      </c>
      <c r="B18" s="338" t="s">
        <v>486</v>
      </c>
      <c r="C18" s="338" t="s">
        <v>487</v>
      </c>
      <c r="D18" s="338">
        <v>14</v>
      </c>
      <c r="E18" s="566"/>
      <c r="F18" s="338"/>
      <c r="G18" s="339"/>
      <c r="H18" s="340">
        <v>205177057</v>
      </c>
      <c r="I18" s="338" t="s">
        <v>477</v>
      </c>
      <c r="J18" s="233"/>
    </row>
    <row r="19" spans="1:10" customFormat="1" ht="15" x14ac:dyDescent="0.2">
      <c r="A19" s="337">
        <v>11</v>
      </c>
      <c r="B19" s="338" t="s">
        <v>486</v>
      </c>
      <c r="C19" s="338" t="s">
        <v>487</v>
      </c>
      <c r="D19" s="338">
        <v>106</v>
      </c>
      <c r="E19" s="566"/>
      <c r="F19" s="338"/>
      <c r="G19" s="339"/>
      <c r="H19" s="340">
        <v>205177057</v>
      </c>
      <c r="I19" s="338" t="s">
        <v>477</v>
      </c>
      <c r="J19" s="233"/>
    </row>
    <row r="20" spans="1:10" customFormat="1" ht="15" x14ac:dyDescent="0.2">
      <c r="A20" s="337">
        <v>12</v>
      </c>
      <c r="B20" s="338" t="s">
        <v>488</v>
      </c>
      <c r="C20" s="338"/>
      <c r="D20" s="338">
        <v>110</v>
      </c>
      <c r="E20" s="566"/>
      <c r="F20" s="338"/>
      <c r="G20" s="339"/>
      <c r="H20" s="340">
        <v>205177057</v>
      </c>
      <c r="I20" s="338" t="s">
        <v>477</v>
      </c>
      <c r="J20" s="233"/>
    </row>
    <row r="21" spans="1:10" customFormat="1" ht="30" x14ac:dyDescent="0.2">
      <c r="A21" s="337">
        <v>13</v>
      </c>
      <c r="B21" s="338" t="s">
        <v>489</v>
      </c>
      <c r="C21" s="338" t="s">
        <v>490</v>
      </c>
      <c r="D21" s="338">
        <v>120</v>
      </c>
      <c r="E21" s="566"/>
      <c r="F21" s="338"/>
      <c r="G21" s="339"/>
      <c r="H21" s="340">
        <v>205177057</v>
      </c>
      <c r="I21" s="338" t="s">
        <v>477</v>
      </c>
      <c r="J21" s="233"/>
    </row>
    <row r="22" spans="1:10" customFormat="1" ht="30" x14ac:dyDescent="0.2">
      <c r="A22" s="337">
        <v>14</v>
      </c>
      <c r="B22" s="338" t="s">
        <v>491</v>
      </c>
      <c r="C22" s="338" t="s">
        <v>492</v>
      </c>
      <c r="D22" s="338">
        <v>48</v>
      </c>
      <c r="E22" s="566"/>
      <c r="F22" s="338"/>
      <c r="G22" s="339"/>
      <c r="H22" s="340">
        <v>205177057</v>
      </c>
      <c r="I22" s="338" t="s">
        <v>477</v>
      </c>
      <c r="J22" s="233"/>
    </row>
    <row r="23" spans="1:10" customFormat="1" ht="30" x14ac:dyDescent="0.2">
      <c r="A23" s="337">
        <v>15</v>
      </c>
      <c r="B23" s="338" t="s">
        <v>491</v>
      </c>
      <c r="C23" s="338" t="s">
        <v>493</v>
      </c>
      <c r="D23" s="338">
        <v>72</v>
      </c>
      <c r="E23" s="566"/>
      <c r="F23" s="338"/>
      <c r="G23" s="339"/>
      <c r="H23" s="340">
        <v>205177057</v>
      </c>
      <c r="I23" s="338" t="s">
        <v>477</v>
      </c>
      <c r="J23" s="233"/>
    </row>
    <row r="24" spans="1:10" customFormat="1" ht="30" x14ac:dyDescent="0.2">
      <c r="A24" s="337">
        <v>16</v>
      </c>
      <c r="B24" s="338" t="s">
        <v>494</v>
      </c>
      <c r="C24" s="338"/>
      <c r="D24" s="338">
        <v>76</v>
      </c>
      <c r="E24" s="566"/>
      <c r="F24" s="338"/>
      <c r="G24" s="339"/>
      <c r="H24" s="340">
        <v>205177057</v>
      </c>
      <c r="I24" s="338" t="s">
        <v>477</v>
      </c>
      <c r="J24" s="233"/>
    </row>
    <row r="25" spans="1:10" customFormat="1" ht="30" x14ac:dyDescent="0.2">
      <c r="A25" s="337">
        <v>17</v>
      </c>
      <c r="B25" s="338" t="s">
        <v>494</v>
      </c>
      <c r="C25" s="338" t="s">
        <v>495</v>
      </c>
      <c r="D25" s="338">
        <v>44</v>
      </c>
      <c r="E25" s="566"/>
      <c r="F25" s="338"/>
      <c r="G25" s="339"/>
      <c r="H25" s="340">
        <v>205177057</v>
      </c>
      <c r="I25" s="338" t="s">
        <v>477</v>
      </c>
      <c r="J25" s="233"/>
    </row>
    <row r="26" spans="1:10" customFormat="1" ht="15" x14ac:dyDescent="0.2">
      <c r="A26" s="337">
        <v>18</v>
      </c>
      <c r="B26" s="338" t="s">
        <v>496</v>
      </c>
      <c r="C26" s="338"/>
      <c r="D26" s="338">
        <v>58</v>
      </c>
      <c r="E26" s="566"/>
      <c r="F26" s="338"/>
      <c r="G26" s="339"/>
      <c r="H26" s="340">
        <v>205177057</v>
      </c>
      <c r="I26" s="338" t="s">
        <v>477</v>
      </c>
      <c r="J26" s="233"/>
    </row>
    <row r="27" spans="1:10" customFormat="1" ht="15" x14ac:dyDescent="0.2">
      <c r="A27" s="337">
        <v>19</v>
      </c>
      <c r="B27" s="338" t="s">
        <v>497</v>
      </c>
      <c r="C27" s="338"/>
      <c r="D27" s="338">
        <v>375</v>
      </c>
      <c r="E27" s="566"/>
      <c r="F27" s="338"/>
      <c r="G27" s="339"/>
      <c r="H27" s="340">
        <v>205177057</v>
      </c>
      <c r="I27" s="338" t="s">
        <v>477</v>
      </c>
      <c r="J27" s="233"/>
    </row>
    <row r="28" spans="1:10" ht="15" x14ac:dyDescent="0.2">
      <c r="A28" s="337">
        <v>20</v>
      </c>
      <c r="B28" s="338" t="s">
        <v>498</v>
      </c>
      <c r="C28" s="338" t="s">
        <v>499</v>
      </c>
      <c r="D28" s="338">
        <v>102</v>
      </c>
      <c r="E28" s="566"/>
      <c r="F28" s="338"/>
      <c r="G28" s="339"/>
      <c r="H28" s="340">
        <v>205177057</v>
      </c>
      <c r="I28" s="338" t="s">
        <v>477</v>
      </c>
    </row>
    <row r="29" spans="1:10" ht="30" x14ac:dyDescent="0.2">
      <c r="A29" s="337">
        <v>21</v>
      </c>
      <c r="B29" s="338" t="s">
        <v>498</v>
      </c>
      <c r="C29" s="338" t="s">
        <v>500</v>
      </c>
      <c r="D29" s="338">
        <v>1</v>
      </c>
      <c r="E29" s="566"/>
      <c r="F29" s="338"/>
      <c r="G29" s="339"/>
      <c r="H29" s="340">
        <v>205177057</v>
      </c>
      <c r="I29" s="338" t="s">
        <v>477</v>
      </c>
    </row>
    <row r="30" spans="1:10" ht="15" x14ac:dyDescent="0.2">
      <c r="A30" s="337">
        <v>22</v>
      </c>
      <c r="B30" s="338" t="s">
        <v>497</v>
      </c>
      <c r="C30" s="338" t="s">
        <v>501</v>
      </c>
      <c r="D30" s="338">
        <v>2</v>
      </c>
      <c r="E30" s="566"/>
      <c r="F30" s="338"/>
      <c r="G30" s="339"/>
      <c r="H30" s="340">
        <v>205177057</v>
      </c>
      <c r="I30" s="338" t="s">
        <v>477</v>
      </c>
    </row>
    <row r="31" spans="1:10" ht="15" x14ac:dyDescent="0.2">
      <c r="A31" s="337">
        <v>23</v>
      </c>
      <c r="B31" s="338" t="s">
        <v>497</v>
      </c>
      <c r="C31" s="338" t="s">
        <v>502</v>
      </c>
      <c r="D31" s="338">
        <v>6</v>
      </c>
      <c r="E31" s="566"/>
      <c r="F31" s="338"/>
      <c r="G31" s="339"/>
      <c r="H31" s="340">
        <v>205177057</v>
      </c>
      <c r="I31" s="338" t="s">
        <v>477</v>
      </c>
    </row>
    <row r="32" spans="1:10" ht="15" x14ac:dyDescent="0.2">
      <c r="A32" s="337">
        <v>24</v>
      </c>
      <c r="B32" s="338" t="s">
        <v>497</v>
      </c>
      <c r="C32" s="338" t="s">
        <v>503</v>
      </c>
      <c r="D32" s="338">
        <v>42</v>
      </c>
      <c r="E32" s="566"/>
      <c r="F32" s="338"/>
      <c r="G32" s="339"/>
      <c r="H32" s="340">
        <v>205177057</v>
      </c>
      <c r="I32" s="338" t="s">
        <v>477</v>
      </c>
    </row>
    <row r="33" spans="1:11" ht="45" x14ac:dyDescent="0.2">
      <c r="A33" s="337">
        <v>25</v>
      </c>
      <c r="B33" s="338" t="s">
        <v>504</v>
      </c>
      <c r="C33" s="338" t="s">
        <v>505</v>
      </c>
      <c r="D33" s="338">
        <v>18</v>
      </c>
      <c r="E33" s="566"/>
      <c r="F33" s="338"/>
      <c r="G33" s="339"/>
      <c r="H33" s="340">
        <v>205177057</v>
      </c>
      <c r="I33" s="338" t="s">
        <v>477</v>
      </c>
    </row>
    <row r="34" spans="1:11" ht="45" x14ac:dyDescent="0.2">
      <c r="A34" s="337">
        <v>26</v>
      </c>
      <c r="B34" s="338" t="s">
        <v>504</v>
      </c>
      <c r="C34" s="338" t="s">
        <v>506</v>
      </c>
      <c r="D34" s="338">
        <v>41</v>
      </c>
      <c r="E34" s="566"/>
      <c r="F34" s="338"/>
      <c r="G34" s="339"/>
      <c r="H34" s="340">
        <v>205177057</v>
      </c>
      <c r="I34" s="338" t="s">
        <v>477</v>
      </c>
    </row>
    <row r="35" spans="1:11" ht="15" x14ac:dyDescent="0.2">
      <c r="A35" s="337">
        <v>27</v>
      </c>
      <c r="B35" s="338" t="s">
        <v>507</v>
      </c>
      <c r="C35" s="338" t="s">
        <v>508</v>
      </c>
      <c r="D35" s="338">
        <v>2116</v>
      </c>
      <c r="E35" s="566"/>
      <c r="F35" s="338"/>
      <c r="G35" s="339"/>
      <c r="H35" s="340">
        <v>205177057</v>
      </c>
      <c r="I35" s="338" t="s">
        <v>477</v>
      </c>
    </row>
    <row r="36" spans="1:11" ht="15" x14ac:dyDescent="0.2">
      <c r="A36" s="337">
        <v>28</v>
      </c>
      <c r="B36" s="338" t="s">
        <v>509</v>
      </c>
      <c r="C36" s="338" t="s">
        <v>510</v>
      </c>
      <c r="D36" s="338">
        <v>22</v>
      </c>
      <c r="E36" s="566"/>
      <c r="F36" s="338"/>
      <c r="G36" s="339"/>
      <c r="H36" s="340">
        <v>205177057</v>
      </c>
      <c r="I36" s="338" t="s">
        <v>477</v>
      </c>
    </row>
    <row r="37" spans="1:11" ht="15" x14ac:dyDescent="0.2">
      <c r="A37" s="337">
        <v>29</v>
      </c>
      <c r="B37" s="338" t="s">
        <v>511</v>
      </c>
      <c r="C37" s="338"/>
      <c r="D37" s="338">
        <v>49</v>
      </c>
      <c r="E37" s="566"/>
      <c r="F37" s="338"/>
      <c r="G37" s="339"/>
      <c r="H37" s="340">
        <v>205177057</v>
      </c>
      <c r="I37" s="338" t="s">
        <v>477</v>
      </c>
    </row>
    <row r="38" spans="1:11" ht="15" x14ac:dyDescent="0.2">
      <c r="A38" s="337">
        <v>30</v>
      </c>
      <c r="B38" s="338" t="s">
        <v>512</v>
      </c>
      <c r="C38" s="338"/>
      <c r="D38" s="338">
        <v>269</v>
      </c>
      <c r="E38" s="566"/>
      <c r="F38" s="338"/>
      <c r="G38" s="339"/>
      <c r="H38" s="340">
        <v>205177057</v>
      </c>
      <c r="I38" s="338" t="s">
        <v>477</v>
      </c>
    </row>
    <row r="39" spans="1:11" ht="15" x14ac:dyDescent="0.2">
      <c r="A39" s="337">
        <v>31</v>
      </c>
      <c r="B39" s="338" t="s">
        <v>512</v>
      </c>
      <c r="C39" s="338" t="s">
        <v>513</v>
      </c>
      <c r="D39" s="338">
        <v>102</v>
      </c>
      <c r="E39" s="566"/>
      <c r="F39" s="338"/>
      <c r="G39" s="339"/>
      <c r="H39" s="340">
        <v>205177057</v>
      </c>
      <c r="I39" s="338" t="s">
        <v>477</v>
      </c>
    </row>
    <row r="40" spans="1:11" ht="30" x14ac:dyDescent="0.2">
      <c r="A40" s="337">
        <v>32</v>
      </c>
      <c r="B40" s="338" t="s">
        <v>488</v>
      </c>
      <c r="C40" s="338" t="s">
        <v>514</v>
      </c>
      <c r="D40" s="338">
        <v>44</v>
      </c>
      <c r="E40" s="566"/>
      <c r="F40" s="338"/>
      <c r="G40" s="339"/>
      <c r="H40" s="340">
        <v>205177057</v>
      </c>
      <c r="I40" s="338" t="s">
        <v>477</v>
      </c>
    </row>
    <row r="41" spans="1:11" ht="15" x14ac:dyDescent="0.2">
      <c r="A41" s="337">
        <v>33</v>
      </c>
      <c r="B41" s="338" t="s">
        <v>515</v>
      </c>
      <c r="C41" s="338"/>
      <c r="D41" s="338">
        <v>196</v>
      </c>
      <c r="E41" s="566"/>
      <c r="F41" s="338"/>
      <c r="G41" s="339"/>
      <c r="H41" s="340">
        <v>205177057</v>
      </c>
      <c r="I41" s="338" t="s">
        <v>477</v>
      </c>
    </row>
    <row r="42" spans="1:11" ht="15" x14ac:dyDescent="0.2">
      <c r="A42" s="337">
        <v>34</v>
      </c>
      <c r="B42" s="338" t="s">
        <v>516</v>
      </c>
      <c r="C42" s="338" t="s">
        <v>517</v>
      </c>
      <c r="D42" s="338">
        <v>158</v>
      </c>
      <c r="E42" s="566"/>
      <c r="F42" s="338"/>
      <c r="G42" s="339"/>
      <c r="H42" s="340">
        <v>205177057</v>
      </c>
      <c r="I42" s="338" t="s">
        <v>477</v>
      </c>
    </row>
    <row r="43" spans="1:11" ht="15" x14ac:dyDescent="0.2">
      <c r="A43" s="337">
        <v>35</v>
      </c>
      <c r="B43" s="341" t="s">
        <v>518</v>
      </c>
      <c r="C43" s="341"/>
      <c r="D43" s="338"/>
      <c r="E43" s="567"/>
      <c r="F43" s="338"/>
      <c r="G43" s="339"/>
      <c r="H43" s="339"/>
      <c r="I43" s="338" t="s">
        <v>477</v>
      </c>
    </row>
    <row r="46" spans="1:11" x14ac:dyDescent="0.2">
      <c r="B46" s="274"/>
      <c r="C46" s="273"/>
      <c r="D46" s="273"/>
      <c r="E46" s="273"/>
      <c r="F46" s="273"/>
      <c r="G46" s="273"/>
      <c r="H46" s="273"/>
      <c r="I46" s="273"/>
      <c r="J46" s="273"/>
      <c r="K46" s="273"/>
    </row>
    <row r="47" spans="1:11" ht="15" x14ac:dyDescent="0.3">
      <c r="B47" s="232"/>
      <c r="C47" s="234" t="s">
        <v>107</v>
      </c>
      <c r="D47" s="234"/>
      <c r="E47" s="232"/>
      <c r="F47" s="232"/>
      <c r="G47" s="235"/>
      <c r="H47" s="232"/>
      <c r="I47" s="232"/>
      <c r="J47" s="232"/>
      <c r="K47" s="232"/>
    </row>
    <row r="48" spans="1:11" ht="15" x14ac:dyDescent="0.3">
      <c r="B48" s="232"/>
      <c r="C48" s="232"/>
      <c r="D48" s="232"/>
      <c r="E48" s="236"/>
      <c r="F48" s="232"/>
      <c r="H48" s="236"/>
      <c r="I48" s="279"/>
    </row>
    <row r="49" spans="3:8" ht="15" x14ac:dyDescent="0.3">
      <c r="C49" s="232"/>
      <c r="D49" s="232"/>
      <c r="E49" s="238" t="s">
        <v>271</v>
      </c>
      <c r="F49" s="232"/>
      <c r="H49" s="239" t="s">
        <v>276</v>
      </c>
    </row>
    <row r="50" spans="3:8" ht="15" x14ac:dyDescent="0.3">
      <c r="C50" s="232"/>
      <c r="D50" s="232"/>
      <c r="E50" s="232"/>
      <c r="F50" s="232"/>
      <c r="H50" s="232" t="s">
        <v>272</v>
      </c>
    </row>
    <row r="51" spans="3:8" ht="15" x14ac:dyDescent="0.3">
      <c r="C51" s="232"/>
      <c r="D51" s="232"/>
      <c r="E51" s="240" t="s">
        <v>140</v>
      </c>
    </row>
  </sheetData>
  <mergeCells count="2">
    <mergeCell ref="E9:E43"/>
    <mergeCell ref="I2:J2"/>
  </mergeCells>
  <pageMargins left="0" right="0" top="0" bottom="0" header="0.31496062992125984" footer="0.31496062992125984"/>
  <pageSetup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view="pageBreakPreview" zoomScale="70" zoomScaleSheetLayoutView="70" workbookViewId="0">
      <selection activeCell="M19" sqref="M19"/>
    </sheetView>
  </sheetViews>
  <sheetFormatPr defaultRowHeight="15" x14ac:dyDescent="0.3"/>
  <cols>
    <col min="1" max="1" width="10" style="232" customWidth="1"/>
    <col min="2" max="2" width="20.28515625" style="232" customWidth="1"/>
    <col min="3" max="3" width="30" style="232" customWidth="1"/>
    <col min="4" max="4" width="29" style="232" customWidth="1"/>
    <col min="5" max="5" width="22.5703125" style="232" customWidth="1"/>
    <col min="6" max="6" width="20" style="232" customWidth="1"/>
    <col min="7" max="7" width="27" style="232" customWidth="1"/>
    <col min="8" max="8" width="27.140625" style="232" customWidth="1"/>
    <col min="9" max="9" width="26.42578125" style="232" customWidth="1"/>
    <col min="10" max="10" width="0.5703125" style="232" customWidth="1"/>
    <col min="11" max="16384" width="9.140625" style="232"/>
  </cols>
  <sheetData>
    <row r="1" spans="1:10" x14ac:dyDescent="0.3">
      <c r="A1" s="103" t="s">
        <v>409</v>
      </c>
      <c r="B1" s="105"/>
      <c r="C1" s="105"/>
      <c r="D1" s="105"/>
      <c r="E1" s="105"/>
      <c r="F1" s="105"/>
      <c r="G1" s="105"/>
      <c r="H1" s="105"/>
      <c r="I1" s="440" t="s">
        <v>199</v>
      </c>
      <c r="J1" s="219"/>
    </row>
    <row r="2" spans="1:10" x14ac:dyDescent="0.3">
      <c r="A2" s="105" t="s">
        <v>141</v>
      </c>
      <c r="B2" s="105"/>
      <c r="C2" s="105"/>
      <c r="D2" s="105"/>
      <c r="E2" s="105"/>
      <c r="F2" s="105"/>
      <c r="G2" s="105"/>
      <c r="H2" s="105"/>
      <c r="I2" s="559" t="s">
        <v>719</v>
      </c>
      <c r="J2" s="560"/>
    </row>
    <row r="3" spans="1:10" x14ac:dyDescent="0.3">
      <c r="A3" s="105"/>
      <c r="B3" s="105"/>
      <c r="C3" s="105"/>
      <c r="D3" s="105"/>
      <c r="E3" s="105"/>
      <c r="F3" s="105"/>
      <c r="G3" s="105"/>
      <c r="H3" s="105"/>
      <c r="I3" s="146"/>
      <c r="J3" s="219"/>
    </row>
    <row r="4" spans="1:10" x14ac:dyDescent="0.3">
      <c r="A4" s="106" t="str">
        <f>'[2]ფორმა N2'!A4</f>
        <v>ანგარიშვალდებული პირის დასახელება:</v>
      </c>
      <c r="B4" s="105"/>
      <c r="C4" s="105"/>
      <c r="D4" s="105"/>
      <c r="E4" s="105"/>
      <c r="F4" s="105"/>
      <c r="G4" s="105"/>
      <c r="H4" s="105"/>
      <c r="I4" s="105"/>
      <c r="J4" s="148"/>
    </row>
    <row r="5" spans="1:10" x14ac:dyDescent="0.3">
      <c r="A5" s="270" t="s">
        <v>519</v>
      </c>
      <c r="B5" s="109"/>
      <c r="C5" s="109"/>
      <c r="D5" s="109"/>
      <c r="E5" s="109"/>
      <c r="F5" s="270"/>
      <c r="G5" s="270"/>
      <c r="H5" s="270"/>
      <c r="I5" s="270"/>
      <c r="J5" s="239"/>
    </row>
    <row r="6" spans="1:10" x14ac:dyDescent="0.3">
      <c r="A6" s="106"/>
      <c r="B6" s="105"/>
      <c r="C6" s="105"/>
      <c r="D6" s="105"/>
      <c r="E6" s="105"/>
      <c r="F6" s="105"/>
      <c r="G6" s="105"/>
      <c r="H6" s="105"/>
      <c r="I6" s="105"/>
      <c r="J6" s="148"/>
    </row>
    <row r="7" spans="1:10" x14ac:dyDescent="0.3">
      <c r="A7" s="105"/>
      <c r="B7" s="105"/>
      <c r="C7" s="105"/>
      <c r="D7" s="105"/>
      <c r="E7" s="105"/>
      <c r="F7" s="105"/>
      <c r="G7" s="105"/>
      <c r="H7" s="105"/>
      <c r="I7" s="105"/>
      <c r="J7" s="149"/>
    </row>
    <row r="8" spans="1:10" ht="63.75" customHeight="1" x14ac:dyDescent="0.3">
      <c r="A8" s="220" t="s">
        <v>64</v>
      </c>
      <c r="B8" s="220" t="s">
        <v>381</v>
      </c>
      <c r="C8" s="221" t="s">
        <v>441</v>
      </c>
      <c r="D8" s="221" t="s">
        <v>442</v>
      </c>
      <c r="E8" s="221" t="s">
        <v>382</v>
      </c>
      <c r="F8" s="221" t="s">
        <v>401</v>
      </c>
      <c r="G8" s="221" t="s">
        <v>402</v>
      </c>
      <c r="H8" s="441" t="s">
        <v>446</v>
      </c>
      <c r="I8" s="221" t="s">
        <v>403</v>
      </c>
      <c r="J8" s="149"/>
    </row>
    <row r="9" spans="1:10" ht="18" x14ac:dyDescent="0.35">
      <c r="A9" s="486">
        <v>1</v>
      </c>
      <c r="B9" s="487" t="s">
        <v>561</v>
      </c>
      <c r="C9" s="488" t="s">
        <v>562</v>
      </c>
      <c r="D9" s="486">
        <v>236080557</v>
      </c>
      <c r="E9" s="488" t="s">
        <v>563</v>
      </c>
      <c r="F9" s="486">
        <v>29055.3</v>
      </c>
      <c r="G9" s="489"/>
      <c r="H9" s="490"/>
      <c r="I9" s="491">
        <v>29055.3</v>
      </c>
      <c r="J9" s="149"/>
    </row>
    <row r="10" spans="1:10" ht="18" x14ac:dyDescent="0.35">
      <c r="A10" s="486">
        <v>2</v>
      </c>
      <c r="B10" s="492" t="s">
        <v>564</v>
      </c>
      <c r="C10" s="493" t="s">
        <v>565</v>
      </c>
      <c r="D10" s="486">
        <v>205177057</v>
      </c>
      <c r="E10" s="493" t="s">
        <v>566</v>
      </c>
      <c r="F10" s="486">
        <v>8240.4</v>
      </c>
      <c r="G10" s="489"/>
      <c r="H10" s="490"/>
      <c r="I10" s="491">
        <v>8240.4</v>
      </c>
      <c r="J10" s="149"/>
    </row>
    <row r="11" spans="1:10" ht="18" x14ac:dyDescent="0.35">
      <c r="A11" s="486">
        <v>3</v>
      </c>
      <c r="B11" s="495" t="s">
        <v>561</v>
      </c>
      <c r="C11" s="496" t="s">
        <v>567</v>
      </c>
      <c r="D11" s="494">
        <v>204973742</v>
      </c>
      <c r="E11" s="496" t="s">
        <v>568</v>
      </c>
      <c r="F11" s="494">
        <v>47374.87</v>
      </c>
      <c r="G11" s="497"/>
      <c r="H11" s="490"/>
      <c r="I11" s="498">
        <v>47374.87</v>
      </c>
      <c r="J11" s="149"/>
    </row>
    <row r="12" spans="1:10" ht="18" x14ac:dyDescent="0.35">
      <c r="A12" s="494">
        <v>4</v>
      </c>
      <c r="B12" s="499" t="s">
        <v>594</v>
      </c>
      <c r="C12" s="490" t="s">
        <v>569</v>
      </c>
      <c r="D12" s="494">
        <v>205283637</v>
      </c>
      <c r="E12" s="490" t="s">
        <v>570</v>
      </c>
      <c r="F12" s="494">
        <v>78699.45</v>
      </c>
      <c r="G12" s="497"/>
      <c r="H12" s="490"/>
      <c r="I12" s="498">
        <v>78699.45</v>
      </c>
      <c r="J12" s="149"/>
    </row>
    <row r="13" spans="1:10" ht="18" x14ac:dyDescent="0.35">
      <c r="A13" s="494">
        <v>5</v>
      </c>
      <c r="B13" s="499" t="s">
        <v>595</v>
      </c>
      <c r="C13" s="490" t="s">
        <v>571</v>
      </c>
      <c r="D13" s="494">
        <v>205177057</v>
      </c>
      <c r="E13" s="490" t="s">
        <v>572</v>
      </c>
      <c r="F13" s="494">
        <v>29208.9</v>
      </c>
      <c r="G13" s="497"/>
      <c r="H13" s="490"/>
      <c r="I13" s="498">
        <v>29208.9</v>
      </c>
      <c r="J13" s="149"/>
    </row>
    <row r="14" spans="1:10" ht="18" x14ac:dyDescent="0.35">
      <c r="A14" s="494">
        <v>6</v>
      </c>
      <c r="B14" s="494" t="s">
        <v>573</v>
      </c>
      <c r="C14" s="490" t="s">
        <v>574</v>
      </c>
      <c r="D14" s="494">
        <v>205282905</v>
      </c>
      <c r="E14" s="490" t="s">
        <v>575</v>
      </c>
      <c r="F14" s="494">
        <v>3412.01</v>
      </c>
      <c r="G14" s="497"/>
      <c r="H14" s="490"/>
      <c r="I14" s="498">
        <v>3412.01</v>
      </c>
      <c r="J14" s="149"/>
    </row>
    <row r="15" spans="1:10" ht="36" x14ac:dyDescent="0.35">
      <c r="A15" s="494">
        <v>7</v>
      </c>
      <c r="B15" s="494" t="s">
        <v>576</v>
      </c>
      <c r="C15" s="500" t="s">
        <v>577</v>
      </c>
      <c r="D15" s="501">
        <v>208149859</v>
      </c>
      <c r="E15" s="502" t="s">
        <v>578</v>
      </c>
      <c r="F15" s="503">
        <v>3856</v>
      </c>
      <c r="G15" s="504"/>
      <c r="H15" s="490"/>
      <c r="I15" s="505">
        <v>3856</v>
      </c>
      <c r="J15" s="149"/>
    </row>
    <row r="16" spans="1:10" ht="18" x14ac:dyDescent="0.35">
      <c r="A16" s="494">
        <v>8</v>
      </c>
      <c r="B16" s="499">
        <v>41159</v>
      </c>
      <c r="C16" s="506" t="s">
        <v>587</v>
      </c>
      <c r="D16" s="507" t="s">
        <v>588</v>
      </c>
      <c r="E16" s="502" t="s">
        <v>579</v>
      </c>
      <c r="F16" s="508">
        <v>416.67</v>
      </c>
      <c r="G16" s="509"/>
      <c r="H16" s="490"/>
      <c r="I16" s="505">
        <v>416.67</v>
      </c>
      <c r="J16" s="149"/>
    </row>
    <row r="17" spans="1:10" ht="18" x14ac:dyDescent="0.35">
      <c r="A17" s="494">
        <v>9</v>
      </c>
      <c r="B17" s="494" t="s">
        <v>532</v>
      </c>
      <c r="C17" s="490" t="s">
        <v>580</v>
      </c>
      <c r="D17" s="510" t="s">
        <v>581</v>
      </c>
      <c r="E17" s="490" t="s">
        <v>597</v>
      </c>
      <c r="F17" s="494">
        <v>84</v>
      </c>
      <c r="G17" s="497"/>
      <c r="H17" s="490"/>
      <c r="I17" s="498">
        <v>84</v>
      </c>
      <c r="J17" s="149"/>
    </row>
    <row r="18" spans="1:10" ht="18" x14ac:dyDescent="0.35">
      <c r="A18" s="494">
        <v>10</v>
      </c>
      <c r="B18" s="494" t="s">
        <v>532</v>
      </c>
      <c r="C18" s="490" t="s">
        <v>582</v>
      </c>
      <c r="D18" s="510" t="s">
        <v>583</v>
      </c>
      <c r="E18" s="490" t="s">
        <v>579</v>
      </c>
      <c r="F18" s="494">
        <v>1112.7</v>
      </c>
      <c r="G18" s="497"/>
      <c r="H18" s="490"/>
      <c r="I18" s="498">
        <v>1112.7</v>
      </c>
      <c r="J18" s="149"/>
    </row>
    <row r="19" spans="1:10" ht="18" x14ac:dyDescent="0.35">
      <c r="A19" s="494">
        <v>11</v>
      </c>
      <c r="B19" s="499">
        <v>41160</v>
      </c>
      <c r="C19" s="490" t="s">
        <v>596</v>
      </c>
      <c r="D19" s="510" t="s">
        <v>584</v>
      </c>
      <c r="E19" s="490" t="s">
        <v>597</v>
      </c>
      <c r="F19" s="494">
        <v>344.03</v>
      </c>
      <c r="G19" s="497"/>
      <c r="H19" s="490"/>
      <c r="I19" s="498">
        <v>344.03</v>
      </c>
      <c r="J19" s="149"/>
    </row>
    <row r="20" spans="1:10" ht="18" x14ac:dyDescent="0.35">
      <c r="A20" s="494">
        <v>12</v>
      </c>
      <c r="B20" s="494" t="s">
        <v>533</v>
      </c>
      <c r="C20" s="506" t="s">
        <v>585</v>
      </c>
      <c r="D20" s="510" t="s">
        <v>586</v>
      </c>
      <c r="E20" s="490" t="s">
        <v>597</v>
      </c>
      <c r="F20" s="508">
        <v>5.13</v>
      </c>
      <c r="G20" s="509"/>
      <c r="H20" s="490"/>
      <c r="I20" s="505">
        <v>5.13</v>
      </c>
      <c r="J20" s="149"/>
    </row>
    <row r="21" spans="1:10" ht="18" x14ac:dyDescent="0.35">
      <c r="A21" s="497">
        <v>13</v>
      </c>
      <c r="B21" s="499" t="s">
        <v>609</v>
      </c>
      <c r="C21" s="506" t="s">
        <v>599</v>
      </c>
      <c r="D21" s="507" t="s">
        <v>650</v>
      </c>
      <c r="E21" s="490" t="s">
        <v>597</v>
      </c>
      <c r="F21" s="508">
        <v>666</v>
      </c>
      <c r="G21" s="509"/>
      <c r="H21" s="490"/>
      <c r="I21" s="505">
        <v>666</v>
      </c>
      <c r="J21" s="149"/>
    </row>
    <row r="22" spans="1:10" ht="18" x14ac:dyDescent="0.35">
      <c r="A22" s="503">
        <v>15</v>
      </c>
      <c r="B22" s="499" t="s">
        <v>755</v>
      </c>
      <c r="C22" s="490" t="s">
        <v>756</v>
      </c>
      <c r="D22" s="494">
        <v>57001009984</v>
      </c>
      <c r="E22" s="490" t="s">
        <v>597</v>
      </c>
      <c r="F22" s="494">
        <v>414.13</v>
      </c>
      <c r="G22" s="497"/>
      <c r="H22" s="490"/>
      <c r="I22" s="498">
        <v>414.13</v>
      </c>
      <c r="J22" s="149"/>
    </row>
    <row r="23" spans="1:10" ht="18" x14ac:dyDescent="0.35">
      <c r="A23" s="503">
        <v>16</v>
      </c>
      <c r="B23" s="494"/>
      <c r="C23" s="490"/>
      <c r="D23" s="490" t="s">
        <v>593</v>
      </c>
      <c r="E23" s="490"/>
      <c r="F23" s="494">
        <v>1062.73</v>
      </c>
      <c r="G23" s="497"/>
      <c r="H23" s="490"/>
      <c r="I23" s="498">
        <v>1062.73</v>
      </c>
      <c r="J23" s="149"/>
    </row>
    <row r="24" spans="1:10" ht="18" x14ac:dyDescent="0.35">
      <c r="A24" s="503">
        <v>17</v>
      </c>
      <c r="B24" s="499">
        <v>40914</v>
      </c>
      <c r="C24" s="490" t="s">
        <v>598</v>
      </c>
      <c r="D24" s="490">
        <v>204891652</v>
      </c>
      <c r="E24" s="490"/>
      <c r="F24" s="494">
        <v>550</v>
      </c>
      <c r="G24" s="494"/>
      <c r="H24" s="494"/>
      <c r="I24" s="494">
        <v>550</v>
      </c>
      <c r="J24" s="149"/>
    </row>
    <row r="25" spans="1:10" ht="18" x14ac:dyDescent="0.35">
      <c r="A25" s="503">
        <v>18</v>
      </c>
      <c r="B25" s="499">
        <v>41190</v>
      </c>
      <c r="C25" s="513" t="s">
        <v>602</v>
      </c>
      <c r="D25" s="515">
        <v>61004006060</v>
      </c>
      <c r="E25" s="490" t="s">
        <v>579</v>
      </c>
      <c r="F25" s="494">
        <v>1106.54</v>
      </c>
      <c r="G25" s="494"/>
      <c r="H25" s="494"/>
      <c r="I25" s="494">
        <f>F25</f>
        <v>1106.54</v>
      </c>
      <c r="J25" s="149"/>
    </row>
    <row r="26" spans="1:10" ht="18" x14ac:dyDescent="0.35">
      <c r="A26" s="503">
        <v>19</v>
      </c>
      <c r="B26" s="499" t="s">
        <v>757</v>
      </c>
      <c r="C26" s="513" t="s">
        <v>758</v>
      </c>
      <c r="D26" s="510" t="s">
        <v>603</v>
      </c>
      <c r="E26" s="490" t="s">
        <v>579</v>
      </c>
      <c r="F26" s="494">
        <v>3175.15</v>
      </c>
      <c r="G26" s="494"/>
      <c r="H26" s="494"/>
      <c r="I26" s="494">
        <v>3175.15</v>
      </c>
      <c r="J26" s="149"/>
    </row>
    <row r="27" spans="1:10" ht="18" x14ac:dyDescent="0.35">
      <c r="A27" s="503">
        <v>20</v>
      </c>
      <c r="B27" s="499" t="s">
        <v>759</v>
      </c>
      <c r="C27" s="513" t="s">
        <v>760</v>
      </c>
      <c r="D27" s="510" t="s">
        <v>605</v>
      </c>
      <c r="E27" s="490" t="s">
        <v>579</v>
      </c>
      <c r="F27" s="494">
        <v>333.34</v>
      </c>
      <c r="G27" s="494"/>
      <c r="H27" s="494"/>
      <c r="I27" s="494">
        <v>333.34</v>
      </c>
      <c r="J27" s="149"/>
    </row>
    <row r="28" spans="1:10" ht="18" x14ac:dyDescent="0.35">
      <c r="A28" s="503">
        <v>21</v>
      </c>
      <c r="B28" s="499">
        <v>40914</v>
      </c>
      <c r="C28" s="513" t="s">
        <v>761</v>
      </c>
      <c r="D28" s="510" t="s">
        <v>592</v>
      </c>
      <c r="E28" s="490" t="s">
        <v>579</v>
      </c>
      <c r="F28" s="512">
        <v>1035.3800000000001</v>
      </c>
      <c r="G28" s="494"/>
      <c r="H28" s="494"/>
      <c r="I28" s="494">
        <v>1035.3800000000001</v>
      </c>
      <c r="J28" s="149"/>
    </row>
    <row r="29" spans="1:10" ht="18" x14ac:dyDescent="0.35">
      <c r="A29" s="503">
        <v>22</v>
      </c>
      <c r="B29" s="499" t="s">
        <v>529</v>
      </c>
      <c r="C29" s="513" t="s">
        <v>618</v>
      </c>
      <c r="D29" s="516" t="s">
        <v>621</v>
      </c>
      <c r="E29" s="490" t="s">
        <v>579</v>
      </c>
      <c r="F29" s="512">
        <v>5.51</v>
      </c>
      <c r="G29" s="494"/>
      <c r="H29" s="494"/>
      <c r="I29" s="494">
        <f>F29</f>
        <v>5.51</v>
      </c>
      <c r="J29" s="149"/>
    </row>
    <row r="30" spans="1:10" ht="18" x14ac:dyDescent="0.35">
      <c r="A30" s="494">
        <v>23</v>
      </c>
      <c r="B30" s="499">
        <v>41188</v>
      </c>
      <c r="C30" s="513" t="s">
        <v>612</v>
      </c>
      <c r="D30" s="510" t="s">
        <v>613</v>
      </c>
      <c r="E30" s="490" t="s">
        <v>579</v>
      </c>
      <c r="F30" s="512">
        <v>750</v>
      </c>
      <c r="G30" s="494"/>
      <c r="H30" s="494"/>
      <c r="I30" s="494">
        <v>750</v>
      </c>
      <c r="J30" s="149"/>
    </row>
    <row r="31" spans="1:10" ht="18" x14ac:dyDescent="0.35">
      <c r="A31" s="511">
        <v>24</v>
      </c>
      <c r="B31" s="499" t="s">
        <v>610</v>
      </c>
      <c r="C31" s="513" t="s">
        <v>614</v>
      </c>
      <c r="D31" s="510" t="s">
        <v>615</v>
      </c>
      <c r="E31" s="490" t="s">
        <v>579</v>
      </c>
      <c r="F31" s="512">
        <v>208.33</v>
      </c>
      <c r="G31" s="494"/>
      <c r="H31" s="494"/>
      <c r="I31" s="494">
        <f>F31</f>
        <v>208.33</v>
      </c>
      <c r="J31" s="149"/>
    </row>
    <row r="32" spans="1:10" ht="18" x14ac:dyDescent="0.35">
      <c r="A32" s="494">
        <v>25</v>
      </c>
      <c r="B32" s="499">
        <v>41250</v>
      </c>
      <c r="C32" s="513" t="s">
        <v>617</v>
      </c>
      <c r="D32" s="510" t="s">
        <v>616</v>
      </c>
      <c r="E32" s="490" t="s">
        <v>579</v>
      </c>
      <c r="F32" s="512">
        <v>811.38</v>
      </c>
      <c r="G32" s="494"/>
      <c r="H32" s="494"/>
      <c r="I32" s="494">
        <v>811.38</v>
      </c>
      <c r="J32" s="149"/>
    </row>
    <row r="33" spans="1:12" ht="18" x14ac:dyDescent="0.35">
      <c r="A33" s="512">
        <v>26</v>
      </c>
      <c r="B33" s="499" t="s">
        <v>620</v>
      </c>
      <c r="C33" s="513" t="s">
        <v>619</v>
      </c>
      <c r="D33" s="512">
        <v>203841940</v>
      </c>
      <c r="E33" s="490" t="s">
        <v>558</v>
      </c>
      <c r="F33" s="494">
        <v>199.65</v>
      </c>
      <c r="G33" s="494"/>
      <c r="H33" s="494"/>
      <c r="I33" s="494">
        <v>199.65</v>
      </c>
      <c r="J33" s="149"/>
    </row>
    <row r="34" spans="1:12" ht="18" x14ac:dyDescent="0.35">
      <c r="A34" s="512">
        <v>27</v>
      </c>
      <c r="B34" s="517" t="s">
        <v>624</v>
      </c>
      <c r="C34" s="490" t="s">
        <v>623</v>
      </c>
      <c r="D34" s="490">
        <v>1008005299</v>
      </c>
      <c r="E34" s="490" t="s">
        <v>579</v>
      </c>
      <c r="F34" s="490">
        <v>37.25</v>
      </c>
      <c r="G34" s="494"/>
      <c r="H34" s="494"/>
      <c r="I34" s="494">
        <v>37.25</v>
      </c>
      <c r="J34" s="149"/>
    </row>
    <row r="35" spans="1:12" ht="16.5" x14ac:dyDescent="0.3">
      <c r="A35" s="512">
        <v>28</v>
      </c>
      <c r="B35" s="439"/>
      <c r="C35" s="439"/>
      <c r="D35" s="439"/>
      <c r="E35" s="439"/>
      <c r="F35" s="439"/>
      <c r="G35" s="439"/>
      <c r="H35" s="439"/>
      <c r="I35" s="439"/>
      <c r="J35" s="149"/>
    </row>
    <row r="36" spans="1:12" ht="18" x14ac:dyDescent="0.35">
      <c r="A36" s="512"/>
      <c r="B36" s="499"/>
      <c r="C36" s="513"/>
      <c r="D36" s="512"/>
      <c r="E36" s="490"/>
      <c r="F36" s="494"/>
      <c r="G36" s="494"/>
      <c r="H36" s="494"/>
      <c r="I36" s="494"/>
      <c r="J36" s="149"/>
    </row>
    <row r="37" spans="1:12" ht="18" x14ac:dyDescent="0.35">
      <c r="A37" s="512"/>
      <c r="B37" s="499"/>
      <c r="C37" s="490"/>
      <c r="D37" s="514"/>
      <c r="E37" s="490"/>
      <c r="F37" s="494"/>
      <c r="G37" s="494"/>
      <c r="H37" s="494"/>
      <c r="I37" s="494"/>
      <c r="J37" s="149"/>
    </row>
    <row r="38" spans="1:12" ht="18" x14ac:dyDescent="0.35">
      <c r="A38" s="512"/>
      <c r="B38" s="499"/>
      <c r="C38" s="500"/>
      <c r="D38" s="514"/>
      <c r="E38" s="490"/>
      <c r="F38" s="494"/>
      <c r="G38" s="494"/>
      <c r="H38" s="494"/>
      <c r="I38" s="494"/>
      <c r="J38" s="149"/>
    </row>
    <row r="39" spans="1:12" ht="18" x14ac:dyDescent="0.35">
      <c r="A39" s="512"/>
      <c r="B39" s="499"/>
      <c r="C39" s="490"/>
      <c r="D39" s="494"/>
      <c r="E39" s="490"/>
      <c r="F39" s="494">
        <f>SUM(F9:F38)</f>
        <v>212164.85000000006</v>
      </c>
      <c r="G39" s="494"/>
      <c r="H39" s="494"/>
      <c r="I39" s="494">
        <f>SUM(I9:I38)</f>
        <v>212164.85000000006</v>
      </c>
    </row>
    <row r="40" spans="1:12" ht="18" x14ac:dyDescent="0.35">
      <c r="A40" s="550"/>
      <c r="B40" s="518"/>
      <c r="C40" s="518"/>
      <c r="D40" s="518"/>
      <c r="E40" s="518"/>
      <c r="F40" s="518"/>
      <c r="G40" s="518"/>
      <c r="H40" s="518"/>
      <c r="I40" s="518"/>
    </row>
    <row r="41" spans="1:12" ht="16.5" x14ac:dyDescent="0.3">
      <c r="A41" s="550"/>
    </row>
    <row r="42" spans="1:12" ht="16.5" x14ac:dyDescent="0.3">
      <c r="A42" s="550"/>
      <c r="B42" s="281" t="s">
        <v>107</v>
      </c>
      <c r="C42" s="148"/>
      <c r="D42" s="148"/>
      <c r="E42" s="148"/>
      <c r="F42" s="282"/>
      <c r="G42" s="148"/>
      <c r="H42" s="148"/>
    </row>
    <row r="43" spans="1:12" ht="16.5" x14ac:dyDescent="0.3">
      <c r="A43" s="550"/>
      <c r="B43" s="148"/>
      <c r="C43" s="148"/>
      <c r="D43" s="148"/>
      <c r="E43" s="148"/>
      <c r="F43" s="444"/>
      <c r="G43" s="444"/>
      <c r="H43" s="444"/>
      <c r="J43" s="233"/>
      <c r="K43" s="233"/>
      <c r="L43" s="233"/>
    </row>
    <row r="44" spans="1:12" ht="16.5" x14ac:dyDescent="0.3">
      <c r="A44" s="550"/>
      <c r="B44" s="148"/>
      <c r="C44" s="335"/>
      <c r="D44" s="148"/>
      <c r="E44" s="148"/>
      <c r="F44" s="335"/>
      <c r="G44" s="445"/>
      <c r="H44" s="445"/>
      <c r="J44" s="233"/>
      <c r="K44" s="233"/>
      <c r="L44" s="233"/>
    </row>
    <row r="45" spans="1:12" ht="16.5" x14ac:dyDescent="0.3">
      <c r="A45" s="550"/>
      <c r="B45" s="148"/>
      <c r="C45" s="283" t="s">
        <v>271</v>
      </c>
      <c r="D45" s="283"/>
      <c r="E45" s="148"/>
      <c r="F45" s="148" t="s">
        <v>276</v>
      </c>
      <c r="G45" s="444"/>
      <c r="H45" s="444"/>
      <c r="J45" s="233"/>
      <c r="K45" s="233"/>
      <c r="L45" s="233"/>
    </row>
    <row r="46" spans="1:12" ht="18" x14ac:dyDescent="0.35">
      <c r="A46" s="550"/>
      <c r="B46" s="148"/>
      <c r="C46" s="284" t="s">
        <v>140</v>
      </c>
      <c r="D46" s="148"/>
      <c r="E46" s="148"/>
      <c r="F46" s="148" t="s">
        <v>272</v>
      </c>
      <c r="G46" s="444"/>
      <c r="H46" s="444"/>
      <c r="J46" s="494" t="e">
        <f>#REF!</f>
        <v>#REF!</v>
      </c>
      <c r="K46" s="233"/>
      <c r="L46" s="233"/>
    </row>
    <row r="47" spans="1:12" s="233" customFormat="1" ht="16.5" x14ac:dyDescent="0.3">
      <c r="A47" s="550"/>
      <c r="B47" s="148"/>
      <c r="C47" s="148"/>
      <c r="D47" s="284"/>
      <c r="E47" s="444"/>
      <c r="F47" s="444"/>
      <c r="G47" s="444"/>
      <c r="H47" s="444"/>
      <c r="I47" s="232"/>
    </row>
    <row r="48" spans="1:12" s="233" customFormat="1" ht="16.5" x14ac:dyDescent="0.3">
      <c r="A48" s="550"/>
      <c r="B48" s="444"/>
      <c r="C48" s="444"/>
      <c r="D48" s="444"/>
      <c r="E48" s="444"/>
      <c r="F48" s="444"/>
      <c r="G48" s="444"/>
      <c r="H48" s="444"/>
      <c r="I48" s="232"/>
    </row>
    <row r="49" spans="1:10" s="233" customFormat="1" ht="16.5" x14ac:dyDescent="0.3">
      <c r="A49" s="550"/>
      <c r="B49" s="232"/>
      <c r="C49" s="232"/>
      <c r="D49" s="232"/>
      <c r="E49" s="232"/>
      <c r="F49" s="232"/>
      <c r="G49" s="232"/>
      <c r="H49" s="232"/>
      <c r="I49" s="232"/>
    </row>
    <row r="50" spans="1:10" s="233" customFormat="1" ht="18" x14ac:dyDescent="0.35">
      <c r="A50" s="550"/>
      <c r="B50" s="518"/>
      <c r="C50" s="518"/>
      <c r="D50" s="518"/>
      <c r="E50" s="518"/>
      <c r="F50" s="518"/>
      <c r="G50" s="518"/>
      <c r="H50" s="518"/>
      <c r="I50" s="518"/>
      <c r="J50" s="518"/>
    </row>
    <row r="51" spans="1:10" s="233" customFormat="1" ht="18" x14ac:dyDescent="0.35">
      <c r="J51" s="518"/>
    </row>
    <row r="61" spans="1:10" ht="16.5" x14ac:dyDescent="0.3">
      <c r="A61" s="553">
        <v>53</v>
      </c>
      <c r="B61" s="239"/>
      <c r="C61" s="239"/>
      <c r="D61" s="239"/>
      <c r="E61" s="239"/>
      <c r="F61" s="239"/>
      <c r="G61" s="239"/>
      <c r="H61" s="239"/>
      <c r="I61" s="239"/>
    </row>
    <row r="62" spans="1:10" ht="16.5" x14ac:dyDescent="0.3">
      <c r="A62" s="550"/>
      <c r="B62" s="239"/>
      <c r="C62" s="239"/>
      <c r="D62" s="239"/>
      <c r="E62" s="239"/>
      <c r="F62" s="239"/>
      <c r="G62" s="239"/>
      <c r="H62" s="239"/>
      <c r="I62" s="239"/>
    </row>
    <row r="63" spans="1:10" ht="16.5" x14ac:dyDescent="0.3">
      <c r="A63" s="550"/>
      <c r="B63" s="239"/>
      <c r="C63" s="239"/>
      <c r="D63" s="239"/>
      <c r="E63" s="239"/>
      <c r="F63" s="239"/>
      <c r="G63" s="239"/>
      <c r="H63" s="239"/>
      <c r="I63" s="239"/>
    </row>
    <row r="64" spans="1:10" ht="16.5" x14ac:dyDescent="0.3">
      <c r="A64" s="550"/>
      <c r="B64" s="239"/>
      <c r="C64" s="239"/>
      <c r="D64" s="239"/>
      <c r="E64" s="239"/>
      <c r="F64" s="239"/>
      <c r="G64" s="239"/>
      <c r="H64" s="239"/>
      <c r="I64" s="239"/>
    </row>
    <row r="65" spans="1:9" ht="16.5" x14ac:dyDescent="0.3">
      <c r="A65" s="550"/>
      <c r="B65" s="239"/>
      <c r="C65" s="239"/>
      <c r="D65" s="239"/>
      <c r="E65" s="239"/>
      <c r="F65" s="239"/>
      <c r="G65" s="239"/>
      <c r="H65" s="239"/>
      <c r="I65" s="239"/>
    </row>
    <row r="66" spans="1:9" ht="16.5" x14ac:dyDescent="0.3">
      <c r="A66" s="550"/>
      <c r="B66" s="239"/>
      <c r="C66" s="239"/>
      <c r="D66" s="239"/>
      <c r="E66" s="239"/>
      <c r="F66" s="239"/>
      <c r="G66" s="239"/>
      <c r="H66" s="239"/>
      <c r="I66" s="239"/>
    </row>
    <row r="67" spans="1:9" ht="16.5" x14ac:dyDescent="0.3">
      <c r="A67" s="550"/>
      <c r="B67" s="239"/>
      <c r="C67" s="239"/>
      <c r="D67" s="239"/>
      <c r="E67" s="239"/>
      <c r="F67" s="239"/>
      <c r="G67" s="239"/>
      <c r="H67" s="239"/>
      <c r="I67" s="239"/>
    </row>
    <row r="68" spans="1:9" ht="16.5" x14ac:dyDescent="0.3">
      <c r="A68" s="550"/>
      <c r="B68" s="239"/>
      <c r="C68" s="239"/>
      <c r="D68" s="239"/>
      <c r="E68" s="239"/>
      <c r="F68" s="239"/>
      <c r="G68" s="239"/>
      <c r="H68" s="239"/>
      <c r="I68" s="239"/>
    </row>
    <row r="69" spans="1:9" ht="16.5" x14ac:dyDescent="0.3">
      <c r="A69" s="550"/>
      <c r="B69" s="239"/>
      <c r="C69" s="239"/>
      <c r="D69" s="239"/>
      <c r="E69" s="239"/>
      <c r="F69" s="239"/>
      <c r="G69" s="239"/>
      <c r="H69" s="239"/>
      <c r="I69" s="239"/>
    </row>
    <row r="70" spans="1:9" ht="16.5" x14ac:dyDescent="0.3">
      <c r="A70" s="550"/>
      <c r="B70" s="239"/>
      <c r="C70" s="239"/>
      <c r="D70" s="239"/>
      <c r="E70" s="239"/>
      <c r="F70" s="239"/>
      <c r="G70" s="239"/>
      <c r="H70" s="239"/>
      <c r="I70" s="239"/>
    </row>
    <row r="71" spans="1:9" ht="16.5" x14ac:dyDescent="0.3">
      <c r="A71" s="550"/>
      <c r="B71" s="239"/>
      <c r="C71" s="239"/>
      <c r="D71" s="239"/>
      <c r="E71" s="239"/>
      <c r="F71" s="239"/>
      <c r="G71" s="239"/>
      <c r="H71" s="239"/>
      <c r="I71" s="239"/>
    </row>
    <row r="72" spans="1:9" ht="16.5" x14ac:dyDescent="0.3">
      <c r="A72" s="550"/>
      <c r="B72" s="239"/>
      <c r="C72" s="239"/>
      <c r="D72" s="239"/>
      <c r="E72" s="239"/>
      <c r="F72" s="239"/>
      <c r="G72" s="239"/>
      <c r="H72" s="239"/>
      <c r="I72" s="239"/>
    </row>
    <row r="73" spans="1:9" ht="18" x14ac:dyDescent="0.35">
      <c r="A73" s="550"/>
      <c r="B73" s="545"/>
      <c r="C73" s="546"/>
      <c r="D73" s="547"/>
      <c r="E73" s="548"/>
      <c r="F73" s="549"/>
      <c r="G73" s="549"/>
      <c r="H73" s="549"/>
      <c r="I73" s="549"/>
    </row>
    <row r="74" spans="1:9" ht="18" x14ac:dyDescent="0.35">
      <c r="A74" s="550"/>
      <c r="B74" s="545"/>
      <c r="C74" s="546"/>
      <c r="D74" s="550"/>
      <c r="E74" s="548"/>
      <c r="F74" s="549"/>
      <c r="G74" s="549"/>
      <c r="H74" s="549"/>
      <c r="I74" s="549"/>
    </row>
    <row r="75" spans="1:9" ht="18" x14ac:dyDescent="0.35">
      <c r="A75" s="550"/>
      <c r="B75" s="545"/>
      <c r="C75" s="546"/>
      <c r="D75" s="550"/>
      <c r="E75" s="548"/>
      <c r="F75" s="549"/>
      <c r="G75" s="549"/>
      <c r="H75" s="549"/>
      <c r="I75" s="549"/>
    </row>
    <row r="76" spans="1:9" ht="16.5" x14ac:dyDescent="0.3">
      <c r="A76" s="550"/>
      <c r="B76" s="239"/>
      <c r="C76" s="239"/>
      <c r="D76" s="239"/>
      <c r="E76" s="239"/>
      <c r="F76" s="239"/>
      <c r="G76" s="239"/>
      <c r="H76" s="239"/>
      <c r="I76" s="239"/>
    </row>
    <row r="77" spans="1:9" ht="16.5" x14ac:dyDescent="0.3">
      <c r="A77" s="550"/>
      <c r="B77" s="239"/>
      <c r="C77" s="239"/>
      <c r="D77" s="239"/>
      <c r="E77" s="239"/>
      <c r="F77" s="239"/>
      <c r="G77" s="239"/>
      <c r="H77" s="239"/>
      <c r="I77" s="239"/>
    </row>
    <row r="78" spans="1:9" ht="16.5" x14ac:dyDescent="0.3">
      <c r="A78" s="550"/>
      <c r="B78" s="239"/>
      <c r="C78" s="239"/>
      <c r="D78" s="239"/>
      <c r="E78" s="239"/>
      <c r="F78" s="239"/>
      <c r="G78" s="239"/>
      <c r="H78" s="239"/>
      <c r="I78" s="239"/>
    </row>
    <row r="79" spans="1:9" ht="16.5" x14ac:dyDescent="0.3">
      <c r="A79" s="550"/>
      <c r="B79" s="239"/>
      <c r="C79" s="239"/>
      <c r="D79" s="239"/>
      <c r="E79" s="239"/>
      <c r="F79" s="239"/>
      <c r="G79" s="239"/>
      <c r="H79" s="239"/>
      <c r="I79" s="239"/>
    </row>
    <row r="80" spans="1:9" ht="16.5" x14ac:dyDescent="0.3">
      <c r="A80" s="550"/>
      <c r="B80" s="239"/>
      <c r="C80" s="239"/>
      <c r="D80" s="239"/>
      <c r="E80" s="239"/>
      <c r="F80" s="239"/>
      <c r="G80" s="239"/>
      <c r="H80" s="239"/>
      <c r="I80" s="239"/>
    </row>
    <row r="81" spans="1:9" ht="16.5" x14ac:dyDescent="0.3">
      <c r="A81" s="550"/>
      <c r="B81" s="239"/>
      <c r="C81" s="239"/>
      <c r="D81" s="239"/>
      <c r="E81" s="239"/>
      <c r="F81" s="239"/>
      <c r="G81" s="239"/>
      <c r="H81" s="239"/>
      <c r="I81" s="239"/>
    </row>
    <row r="82" spans="1:9" ht="16.5" x14ac:dyDescent="0.3">
      <c r="A82" s="550"/>
      <c r="B82" s="239"/>
      <c r="C82" s="239"/>
      <c r="D82" s="239"/>
      <c r="E82" s="239"/>
      <c r="F82" s="239"/>
      <c r="G82" s="239"/>
      <c r="H82" s="239"/>
      <c r="I82" s="239"/>
    </row>
    <row r="83" spans="1:9" ht="16.5" x14ac:dyDescent="0.3">
      <c r="A83" s="550"/>
      <c r="B83" s="239"/>
      <c r="C83" s="239"/>
      <c r="D83" s="239"/>
      <c r="E83" s="239"/>
      <c r="F83" s="239"/>
      <c r="G83" s="239"/>
      <c r="H83" s="239"/>
      <c r="I83" s="239"/>
    </row>
    <row r="84" spans="1:9" ht="16.5" x14ac:dyDescent="0.3">
      <c r="A84" s="550"/>
      <c r="B84" s="239"/>
      <c r="C84" s="239"/>
      <c r="D84" s="239"/>
      <c r="E84" s="239"/>
      <c r="F84" s="239"/>
      <c r="G84" s="239"/>
      <c r="H84" s="239"/>
      <c r="I84" s="239"/>
    </row>
    <row r="85" spans="1:9" ht="16.5" x14ac:dyDescent="0.3">
      <c r="A85" s="550"/>
      <c r="B85" s="239"/>
      <c r="C85" s="239"/>
      <c r="D85" s="239"/>
      <c r="E85" s="239"/>
      <c r="F85" s="239"/>
      <c r="G85" s="239"/>
      <c r="H85" s="239"/>
      <c r="I85" s="239"/>
    </row>
    <row r="86" spans="1:9" ht="16.5" x14ac:dyDescent="0.3">
      <c r="A86" s="550"/>
      <c r="B86" s="239"/>
      <c r="C86" s="239"/>
      <c r="D86" s="239"/>
      <c r="E86" s="239"/>
      <c r="F86" s="239"/>
      <c r="G86" s="239"/>
      <c r="H86" s="239"/>
      <c r="I86" s="239"/>
    </row>
    <row r="87" spans="1:9" ht="18" x14ac:dyDescent="0.35">
      <c r="A87" s="550"/>
      <c r="B87" s="545"/>
      <c r="C87" s="546"/>
      <c r="D87" s="547"/>
      <c r="E87" s="548"/>
      <c r="F87" s="550"/>
      <c r="G87" s="549"/>
      <c r="H87" s="549"/>
      <c r="I87" s="549"/>
    </row>
    <row r="88" spans="1:9" ht="18" x14ac:dyDescent="0.35">
      <c r="A88" s="550"/>
      <c r="B88" s="545"/>
      <c r="C88" s="546"/>
      <c r="D88" s="550"/>
      <c r="E88" s="548"/>
      <c r="F88" s="550"/>
      <c r="G88" s="549"/>
      <c r="H88" s="549"/>
      <c r="I88" s="549"/>
    </row>
    <row r="89" spans="1:9" ht="18" x14ac:dyDescent="0.35">
      <c r="A89" s="550"/>
      <c r="B89" s="545"/>
      <c r="C89" s="546"/>
      <c r="D89" s="550"/>
      <c r="E89" s="548"/>
      <c r="F89" s="550"/>
      <c r="G89" s="549"/>
      <c r="H89" s="549"/>
      <c r="I89" s="549"/>
    </row>
    <row r="90" spans="1:9" ht="18" x14ac:dyDescent="0.35">
      <c r="A90" s="550"/>
      <c r="B90" s="545"/>
      <c r="C90" s="546"/>
      <c r="D90" s="550"/>
      <c r="E90" s="548"/>
      <c r="F90" s="550"/>
      <c r="G90" s="549"/>
      <c r="H90" s="549"/>
      <c r="I90" s="549"/>
    </row>
    <row r="91" spans="1:9" ht="16.5" x14ac:dyDescent="0.3">
      <c r="A91" s="550"/>
      <c r="B91" s="239"/>
      <c r="C91" s="239"/>
      <c r="D91" s="239"/>
      <c r="E91" s="239"/>
      <c r="F91" s="239"/>
      <c r="G91" s="239"/>
      <c r="H91" s="239"/>
      <c r="I91" s="239"/>
    </row>
    <row r="92" spans="1:9" ht="16.5" x14ac:dyDescent="0.3">
      <c r="A92" s="550"/>
      <c r="B92" s="239"/>
      <c r="C92" s="239"/>
      <c r="D92" s="239"/>
      <c r="E92" s="239"/>
      <c r="F92" s="239"/>
      <c r="G92" s="239"/>
      <c r="H92" s="239"/>
      <c r="I92" s="239"/>
    </row>
    <row r="93" spans="1:9" ht="16.5" x14ac:dyDescent="0.3">
      <c r="A93" s="550"/>
    </row>
    <row r="94" spans="1:9" ht="16.5" x14ac:dyDescent="0.3">
      <c r="A94" s="550"/>
    </row>
    <row r="95" spans="1:9" ht="16.5" x14ac:dyDescent="0.3">
      <c r="A95" s="550"/>
    </row>
    <row r="96" spans="1:9" ht="16.5" x14ac:dyDescent="0.3">
      <c r="A96" s="550"/>
    </row>
    <row r="97" spans="1:9" ht="16.5" x14ac:dyDescent="0.3">
      <c r="A97" s="546"/>
      <c r="B97" s="239"/>
      <c r="C97" s="239"/>
      <c r="D97" s="239"/>
      <c r="E97" s="239"/>
      <c r="F97" s="239"/>
      <c r="G97" s="239"/>
      <c r="H97" s="239"/>
      <c r="I97" s="239"/>
    </row>
    <row r="98" spans="1:9" ht="18" x14ac:dyDescent="0.35">
      <c r="A98" s="546"/>
      <c r="B98" s="551"/>
      <c r="C98" s="546"/>
      <c r="D98" s="552"/>
      <c r="E98" s="548"/>
      <c r="F98" s="549"/>
      <c r="G98" s="549"/>
      <c r="H98" s="549"/>
      <c r="I98" s="549"/>
    </row>
    <row r="99" spans="1:9" ht="18" x14ac:dyDescent="0.35">
      <c r="A99" s="546"/>
      <c r="B99" s="551"/>
      <c r="C99" s="546"/>
      <c r="D99" s="550"/>
      <c r="E99" s="548"/>
      <c r="F99" s="549"/>
      <c r="G99" s="549"/>
      <c r="H99" s="549"/>
      <c r="I99" s="549"/>
    </row>
    <row r="100" spans="1:9" ht="18" x14ac:dyDescent="0.35">
      <c r="A100" s="546"/>
      <c r="B100" s="551"/>
      <c r="C100" s="546"/>
      <c r="D100" s="550"/>
      <c r="E100" s="548"/>
      <c r="F100" s="549"/>
      <c r="G100" s="549"/>
      <c r="H100" s="549"/>
      <c r="I100" s="549"/>
    </row>
    <row r="101" spans="1:9" ht="18" x14ac:dyDescent="0.35">
      <c r="A101" s="546"/>
      <c r="B101" s="551"/>
      <c r="C101" s="546"/>
      <c r="D101" s="550"/>
      <c r="E101" s="548"/>
      <c r="F101" s="549"/>
      <c r="G101" s="549"/>
      <c r="H101" s="549"/>
      <c r="I101" s="548"/>
    </row>
    <row r="102" spans="1:9" ht="18" x14ac:dyDescent="0.35">
      <c r="A102" s="518"/>
      <c r="B102" s="518"/>
      <c r="C102" s="518"/>
      <c r="D102" s="518"/>
      <c r="E102" s="518"/>
      <c r="F102" s="518"/>
      <c r="G102" s="518"/>
      <c r="H102" s="518"/>
      <c r="I102" s="518"/>
    </row>
  </sheetData>
  <mergeCells count="1">
    <mergeCell ref="I2:J2"/>
  </mergeCell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 x14ac:dyDescent="0.2"/>
  <cols>
    <col min="1" max="1" width="2.7109375" style="244" customWidth="1"/>
    <col min="2" max="2" width="9" style="244" customWidth="1"/>
    <col min="3" max="3" width="23.42578125" style="244" customWidth="1"/>
    <col min="4" max="4" width="13.28515625" style="244" customWidth="1"/>
    <col min="5" max="5" width="9.5703125" style="244" customWidth="1"/>
    <col min="6" max="6" width="11.5703125" style="244" customWidth="1"/>
    <col min="7" max="7" width="12.28515625" style="244" customWidth="1"/>
    <col min="8" max="8" width="15.28515625" style="244" customWidth="1"/>
    <col min="9" max="9" width="17.5703125" style="244" customWidth="1"/>
    <col min="10" max="11" width="12.42578125" style="244" customWidth="1"/>
    <col min="12" max="12" width="23.5703125" style="244" customWidth="1"/>
    <col min="13" max="13" width="18.5703125" style="244" customWidth="1"/>
    <col min="14" max="14" width="0.85546875" style="244" customWidth="1"/>
    <col min="15" max="16384" width="9.140625" style="244"/>
  </cols>
  <sheetData>
    <row r="1" spans="1:14" ht="13.5" x14ac:dyDescent="0.2">
      <c r="A1" s="241" t="s">
        <v>471</v>
      </c>
      <c r="B1" s="242"/>
      <c r="C1" s="242"/>
      <c r="D1" s="242"/>
      <c r="E1" s="242"/>
      <c r="F1" s="242"/>
      <c r="G1" s="242"/>
      <c r="H1" s="242"/>
      <c r="I1" s="245"/>
      <c r="J1" s="313"/>
      <c r="K1" s="313"/>
      <c r="L1" s="313"/>
      <c r="M1" s="313" t="s">
        <v>425</v>
      </c>
      <c r="N1" s="245"/>
    </row>
    <row r="2" spans="1:14" ht="15" x14ac:dyDescent="0.2">
      <c r="A2" s="245" t="s">
        <v>322</v>
      </c>
      <c r="B2" s="242"/>
      <c r="C2" s="242"/>
      <c r="D2" s="243"/>
      <c r="E2" s="243"/>
      <c r="F2" s="243"/>
      <c r="G2" s="243"/>
      <c r="H2" s="243"/>
      <c r="I2" s="242"/>
      <c r="J2" s="242"/>
      <c r="K2" s="242"/>
      <c r="L2" s="242"/>
      <c r="M2" s="559" t="s">
        <v>719</v>
      </c>
      <c r="N2" s="560"/>
    </row>
    <row r="3" spans="1:14" x14ac:dyDescent="0.2">
      <c r="A3" s="245"/>
      <c r="B3" s="242"/>
      <c r="C3" s="242"/>
      <c r="D3" s="243"/>
      <c r="E3" s="243"/>
      <c r="F3" s="243"/>
      <c r="G3" s="243"/>
      <c r="H3" s="243"/>
      <c r="I3" s="242"/>
      <c r="J3" s="242"/>
      <c r="K3" s="242"/>
      <c r="L3" s="242"/>
      <c r="M3" s="242"/>
      <c r="N3" s="245"/>
    </row>
    <row r="4" spans="1:14" ht="15" x14ac:dyDescent="0.3">
      <c r="A4" s="160" t="s">
        <v>277</v>
      </c>
      <c r="B4" s="242"/>
      <c r="C4" s="242"/>
      <c r="D4" s="246"/>
      <c r="E4" s="314"/>
      <c r="F4" s="246"/>
      <c r="G4" s="243"/>
      <c r="H4" s="243"/>
      <c r="I4" s="243"/>
      <c r="J4" s="243"/>
      <c r="K4" s="243"/>
      <c r="L4" s="242"/>
      <c r="M4" s="243"/>
      <c r="N4" s="245"/>
    </row>
    <row r="5" spans="1:14" ht="15" x14ac:dyDescent="0.3">
      <c r="A5" s="247"/>
      <c r="B5" s="270" t="s">
        <v>519</v>
      </c>
      <c r="C5" s="109"/>
      <c r="D5" s="109"/>
      <c r="E5" s="109"/>
      <c r="F5" s="109"/>
      <c r="G5" s="109"/>
      <c r="H5" s="248"/>
      <c r="I5" s="248"/>
      <c r="J5" s="248"/>
      <c r="K5" s="248"/>
      <c r="L5" s="248"/>
      <c r="M5" s="248"/>
      <c r="N5" s="245"/>
    </row>
    <row r="6" spans="1:14" ht="13.5" thickBot="1" x14ac:dyDescent="0.25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245"/>
    </row>
    <row r="7" spans="1:14" ht="51" x14ac:dyDescent="0.2">
      <c r="A7" s="316" t="s">
        <v>64</v>
      </c>
      <c r="B7" s="317" t="s">
        <v>426</v>
      </c>
      <c r="C7" s="317" t="s">
        <v>427</v>
      </c>
      <c r="D7" s="318" t="s">
        <v>428</v>
      </c>
      <c r="E7" s="318" t="s">
        <v>278</v>
      </c>
      <c r="F7" s="318" t="s">
        <v>429</v>
      </c>
      <c r="G7" s="318" t="s">
        <v>430</v>
      </c>
      <c r="H7" s="317" t="s">
        <v>431</v>
      </c>
      <c r="I7" s="319" t="s">
        <v>432</v>
      </c>
      <c r="J7" s="319" t="s">
        <v>433</v>
      </c>
      <c r="K7" s="320" t="s">
        <v>434</v>
      </c>
      <c r="L7" s="320" t="s">
        <v>435</v>
      </c>
      <c r="M7" s="318" t="s">
        <v>425</v>
      </c>
      <c r="N7" s="245"/>
    </row>
    <row r="8" spans="1:14" x14ac:dyDescent="0.2">
      <c r="A8" s="250">
        <v>1</v>
      </c>
      <c r="B8" s="251">
        <v>2</v>
      </c>
      <c r="C8" s="251">
        <v>3</v>
      </c>
      <c r="D8" s="252">
        <v>4</v>
      </c>
      <c r="E8" s="252">
        <v>5</v>
      </c>
      <c r="F8" s="252">
        <v>6</v>
      </c>
      <c r="G8" s="252">
        <v>7</v>
      </c>
      <c r="H8" s="252">
        <v>8</v>
      </c>
      <c r="I8" s="252">
        <v>9</v>
      </c>
      <c r="J8" s="252">
        <v>10</v>
      </c>
      <c r="K8" s="252">
        <v>11</v>
      </c>
      <c r="L8" s="252">
        <v>12</v>
      </c>
      <c r="M8" s="252">
        <v>13</v>
      </c>
      <c r="N8" s="245"/>
    </row>
    <row r="9" spans="1:14" ht="15" x14ac:dyDescent="0.25">
      <c r="A9" s="253">
        <v>1</v>
      </c>
      <c r="B9" s="254"/>
      <c r="C9" s="321"/>
      <c r="D9" s="253"/>
      <c r="E9" s="253"/>
      <c r="F9" s="253"/>
      <c r="G9" s="253"/>
      <c r="H9" s="253"/>
      <c r="I9" s="253"/>
      <c r="J9" s="253"/>
      <c r="K9" s="253"/>
      <c r="L9" s="253"/>
      <c r="M9" s="322" t="str">
        <f t="shared" ref="M9:M33" si="0">IF(ISBLANK(B9),"",$M$2)</f>
        <v/>
      </c>
      <c r="N9" s="245"/>
    </row>
    <row r="10" spans="1:14" ht="15" x14ac:dyDescent="0.25">
      <c r="A10" s="253">
        <v>2</v>
      </c>
      <c r="B10" s="254"/>
      <c r="C10" s="321"/>
      <c r="D10" s="253"/>
      <c r="E10" s="253"/>
      <c r="F10" s="253"/>
      <c r="G10" s="253"/>
      <c r="H10" s="253"/>
      <c r="I10" s="253"/>
      <c r="J10" s="253"/>
      <c r="K10" s="253"/>
      <c r="L10" s="253"/>
      <c r="M10" s="322" t="str">
        <f t="shared" si="0"/>
        <v/>
      </c>
      <c r="N10" s="245"/>
    </row>
    <row r="11" spans="1:14" ht="15" x14ac:dyDescent="0.25">
      <c r="A11" s="253">
        <v>3</v>
      </c>
      <c r="B11" s="254"/>
      <c r="C11" s="321"/>
      <c r="D11" s="253"/>
      <c r="E11" s="253"/>
      <c r="F11" s="253"/>
      <c r="G11" s="253"/>
      <c r="H11" s="253"/>
      <c r="I11" s="253"/>
      <c r="J11" s="253"/>
      <c r="K11" s="253"/>
      <c r="L11" s="253"/>
      <c r="M11" s="322" t="str">
        <f t="shared" si="0"/>
        <v/>
      </c>
      <c r="N11" s="245"/>
    </row>
    <row r="12" spans="1:14" ht="15" x14ac:dyDescent="0.25">
      <c r="A12" s="253">
        <v>4</v>
      </c>
      <c r="B12" s="254"/>
      <c r="C12" s="321"/>
      <c r="D12" s="253"/>
      <c r="E12" s="253"/>
      <c r="F12" s="253"/>
      <c r="G12" s="253"/>
      <c r="H12" s="253"/>
      <c r="I12" s="253"/>
      <c r="J12" s="253"/>
      <c r="K12" s="253"/>
      <c r="L12" s="253"/>
      <c r="M12" s="322" t="str">
        <f t="shared" si="0"/>
        <v/>
      </c>
      <c r="N12" s="245"/>
    </row>
    <row r="13" spans="1:14" ht="15" x14ac:dyDescent="0.25">
      <c r="A13" s="253">
        <v>5</v>
      </c>
      <c r="B13" s="254"/>
      <c r="C13" s="321"/>
      <c r="D13" s="253"/>
      <c r="E13" s="253"/>
      <c r="F13" s="253"/>
      <c r="G13" s="253"/>
      <c r="H13" s="253"/>
      <c r="I13" s="253"/>
      <c r="J13" s="253"/>
      <c r="K13" s="253"/>
      <c r="L13" s="253"/>
      <c r="M13" s="322" t="str">
        <f t="shared" si="0"/>
        <v/>
      </c>
      <c r="N13" s="245"/>
    </row>
    <row r="14" spans="1:14" ht="15" x14ac:dyDescent="0.25">
      <c r="A14" s="253">
        <v>6</v>
      </c>
      <c r="B14" s="254"/>
      <c r="C14" s="321"/>
      <c r="D14" s="253"/>
      <c r="E14" s="253"/>
      <c r="F14" s="253"/>
      <c r="G14" s="253"/>
      <c r="H14" s="253"/>
      <c r="I14" s="253"/>
      <c r="J14" s="253"/>
      <c r="K14" s="253"/>
      <c r="L14" s="253"/>
      <c r="M14" s="322" t="str">
        <f t="shared" si="0"/>
        <v/>
      </c>
      <c r="N14" s="245"/>
    </row>
    <row r="15" spans="1:14" ht="15" x14ac:dyDescent="0.25">
      <c r="A15" s="253">
        <v>7</v>
      </c>
      <c r="B15" s="254"/>
      <c r="C15" s="321"/>
      <c r="D15" s="253"/>
      <c r="E15" s="253"/>
      <c r="F15" s="253"/>
      <c r="G15" s="253"/>
      <c r="H15" s="253"/>
      <c r="I15" s="253"/>
      <c r="J15" s="253"/>
      <c r="K15" s="253"/>
      <c r="L15" s="253"/>
      <c r="M15" s="322" t="str">
        <f t="shared" si="0"/>
        <v/>
      </c>
      <c r="N15" s="245"/>
    </row>
    <row r="16" spans="1:14" ht="15" x14ac:dyDescent="0.25">
      <c r="A16" s="253">
        <v>8</v>
      </c>
      <c r="B16" s="254"/>
      <c r="C16" s="321"/>
      <c r="D16" s="253"/>
      <c r="E16" s="253"/>
      <c r="F16" s="253"/>
      <c r="G16" s="253"/>
      <c r="H16" s="253"/>
      <c r="I16" s="253"/>
      <c r="J16" s="253"/>
      <c r="K16" s="253"/>
      <c r="L16" s="253"/>
      <c r="M16" s="322" t="str">
        <f t="shared" si="0"/>
        <v/>
      </c>
      <c r="N16" s="245"/>
    </row>
    <row r="17" spans="1:14" ht="15" x14ac:dyDescent="0.25">
      <c r="A17" s="253">
        <v>9</v>
      </c>
      <c r="B17" s="254"/>
      <c r="C17" s="321"/>
      <c r="D17" s="253"/>
      <c r="E17" s="253"/>
      <c r="F17" s="253"/>
      <c r="G17" s="253"/>
      <c r="H17" s="253"/>
      <c r="I17" s="253"/>
      <c r="J17" s="253"/>
      <c r="K17" s="253"/>
      <c r="L17" s="253"/>
      <c r="M17" s="322" t="str">
        <f t="shared" si="0"/>
        <v/>
      </c>
      <c r="N17" s="245"/>
    </row>
    <row r="18" spans="1:14" ht="15" x14ac:dyDescent="0.25">
      <c r="A18" s="253">
        <v>10</v>
      </c>
      <c r="B18" s="254"/>
      <c r="C18" s="321"/>
      <c r="D18" s="253"/>
      <c r="E18" s="253"/>
      <c r="F18" s="253"/>
      <c r="G18" s="253"/>
      <c r="H18" s="253"/>
      <c r="I18" s="253"/>
      <c r="J18" s="253"/>
      <c r="K18" s="253"/>
      <c r="L18" s="253"/>
      <c r="M18" s="322" t="str">
        <f t="shared" si="0"/>
        <v/>
      </c>
      <c r="N18" s="245"/>
    </row>
    <row r="19" spans="1:14" ht="15" x14ac:dyDescent="0.25">
      <c r="A19" s="253">
        <v>11</v>
      </c>
      <c r="B19" s="254"/>
      <c r="C19" s="321"/>
      <c r="D19" s="253"/>
      <c r="E19" s="253"/>
      <c r="F19" s="253"/>
      <c r="G19" s="253"/>
      <c r="H19" s="253"/>
      <c r="I19" s="253"/>
      <c r="J19" s="253"/>
      <c r="K19" s="253"/>
      <c r="L19" s="253"/>
      <c r="M19" s="322" t="str">
        <f t="shared" si="0"/>
        <v/>
      </c>
      <c r="N19" s="245"/>
    </row>
    <row r="20" spans="1:14" ht="15" x14ac:dyDescent="0.25">
      <c r="A20" s="253">
        <v>12</v>
      </c>
      <c r="B20" s="254"/>
      <c r="C20" s="321"/>
      <c r="D20" s="253"/>
      <c r="E20" s="253"/>
      <c r="F20" s="253"/>
      <c r="G20" s="253"/>
      <c r="H20" s="253"/>
      <c r="I20" s="253"/>
      <c r="J20" s="253"/>
      <c r="K20" s="253"/>
      <c r="L20" s="253"/>
      <c r="M20" s="322" t="str">
        <f t="shared" si="0"/>
        <v/>
      </c>
      <c r="N20" s="245"/>
    </row>
    <row r="21" spans="1:14" ht="15" x14ac:dyDescent="0.25">
      <c r="A21" s="253">
        <v>13</v>
      </c>
      <c r="B21" s="254"/>
      <c r="C21" s="321"/>
      <c r="D21" s="253"/>
      <c r="E21" s="253"/>
      <c r="F21" s="253"/>
      <c r="G21" s="253"/>
      <c r="H21" s="253"/>
      <c r="I21" s="253"/>
      <c r="J21" s="253"/>
      <c r="K21" s="253"/>
      <c r="L21" s="253"/>
      <c r="M21" s="322" t="str">
        <f t="shared" si="0"/>
        <v/>
      </c>
      <c r="N21" s="245"/>
    </row>
    <row r="22" spans="1:14" ht="15" x14ac:dyDescent="0.25">
      <c r="A22" s="253">
        <v>14</v>
      </c>
      <c r="B22" s="254"/>
      <c r="C22" s="321"/>
      <c r="D22" s="253"/>
      <c r="E22" s="253"/>
      <c r="F22" s="253"/>
      <c r="G22" s="253"/>
      <c r="H22" s="253"/>
      <c r="I22" s="253"/>
      <c r="J22" s="253"/>
      <c r="K22" s="253"/>
      <c r="L22" s="253"/>
      <c r="M22" s="322" t="str">
        <f t="shared" si="0"/>
        <v/>
      </c>
      <c r="N22" s="245"/>
    </row>
    <row r="23" spans="1:14" ht="15" x14ac:dyDescent="0.25">
      <c r="A23" s="253">
        <v>15</v>
      </c>
      <c r="B23" s="254"/>
      <c r="C23" s="321"/>
      <c r="D23" s="253"/>
      <c r="E23" s="253"/>
      <c r="F23" s="253"/>
      <c r="G23" s="253"/>
      <c r="H23" s="253"/>
      <c r="I23" s="253"/>
      <c r="J23" s="253"/>
      <c r="K23" s="253"/>
      <c r="L23" s="253"/>
      <c r="M23" s="322" t="str">
        <f t="shared" si="0"/>
        <v/>
      </c>
      <c r="N23" s="245"/>
    </row>
    <row r="24" spans="1:14" ht="15" x14ac:dyDescent="0.25">
      <c r="A24" s="253">
        <v>16</v>
      </c>
      <c r="B24" s="254"/>
      <c r="C24" s="321"/>
      <c r="D24" s="253"/>
      <c r="E24" s="253"/>
      <c r="F24" s="253"/>
      <c r="G24" s="253"/>
      <c r="H24" s="253"/>
      <c r="I24" s="253"/>
      <c r="J24" s="253"/>
      <c r="K24" s="253"/>
      <c r="L24" s="253"/>
      <c r="M24" s="322" t="str">
        <f t="shared" si="0"/>
        <v/>
      </c>
      <c r="N24" s="245"/>
    </row>
    <row r="25" spans="1:14" ht="15" x14ac:dyDescent="0.25">
      <c r="A25" s="253">
        <v>17</v>
      </c>
      <c r="B25" s="254"/>
      <c r="C25" s="321"/>
      <c r="D25" s="253"/>
      <c r="E25" s="253"/>
      <c r="F25" s="253"/>
      <c r="G25" s="253"/>
      <c r="H25" s="253"/>
      <c r="I25" s="253"/>
      <c r="J25" s="253"/>
      <c r="K25" s="253"/>
      <c r="L25" s="253"/>
      <c r="M25" s="322" t="str">
        <f t="shared" si="0"/>
        <v/>
      </c>
      <c r="N25" s="245"/>
    </row>
    <row r="26" spans="1:14" ht="15" x14ac:dyDescent="0.25">
      <c r="A26" s="253">
        <v>18</v>
      </c>
      <c r="B26" s="254"/>
      <c r="C26" s="321"/>
      <c r="D26" s="253"/>
      <c r="E26" s="253"/>
      <c r="F26" s="253"/>
      <c r="G26" s="253"/>
      <c r="H26" s="253"/>
      <c r="I26" s="253"/>
      <c r="J26" s="253"/>
      <c r="K26" s="253"/>
      <c r="L26" s="253"/>
      <c r="M26" s="322" t="str">
        <f t="shared" si="0"/>
        <v/>
      </c>
      <c r="N26" s="245"/>
    </row>
    <row r="27" spans="1:14" ht="15" x14ac:dyDescent="0.25">
      <c r="A27" s="253">
        <v>19</v>
      </c>
      <c r="B27" s="254"/>
      <c r="C27" s="321"/>
      <c r="D27" s="253"/>
      <c r="E27" s="253"/>
      <c r="F27" s="253"/>
      <c r="G27" s="253"/>
      <c r="H27" s="253"/>
      <c r="I27" s="253"/>
      <c r="J27" s="253"/>
      <c r="K27" s="253"/>
      <c r="L27" s="253"/>
      <c r="M27" s="322" t="str">
        <f t="shared" si="0"/>
        <v/>
      </c>
      <c r="N27" s="245"/>
    </row>
    <row r="28" spans="1:14" ht="15" x14ac:dyDescent="0.25">
      <c r="A28" s="253">
        <v>20</v>
      </c>
      <c r="B28" s="254"/>
      <c r="C28" s="321"/>
      <c r="D28" s="253"/>
      <c r="E28" s="253"/>
      <c r="F28" s="253"/>
      <c r="G28" s="253"/>
      <c r="H28" s="253"/>
      <c r="I28" s="253"/>
      <c r="J28" s="253"/>
      <c r="K28" s="253"/>
      <c r="L28" s="253"/>
      <c r="M28" s="322" t="str">
        <f t="shared" si="0"/>
        <v/>
      </c>
      <c r="N28" s="245"/>
    </row>
    <row r="29" spans="1:14" ht="15" x14ac:dyDescent="0.25">
      <c r="A29" s="253">
        <v>21</v>
      </c>
      <c r="B29" s="254"/>
      <c r="C29" s="321"/>
      <c r="D29" s="253"/>
      <c r="E29" s="253"/>
      <c r="F29" s="253"/>
      <c r="G29" s="253"/>
      <c r="H29" s="253"/>
      <c r="I29" s="253"/>
      <c r="J29" s="253"/>
      <c r="K29" s="253"/>
      <c r="L29" s="253"/>
      <c r="M29" s="322" t="str">
        <f t="shared" si="0"/>
        <v/>
      </c>
      <c r="N29" s="245"/>
    </row>
    <row r="30" spans="1:14" ht="15" x14ac:dyDescent="0.25">
      <c r="A30" s="253">
        <v>22</v>
      </c>
      <c r="B30" s="254"/>
      <c r="C30" s="321"/>
      <c r="D30" s="253"/>
      <c r="E30" s="253"/>
      <c r="F30" s="253"/>
      <c r="G30" s="253"/>
      <c r="H30" s="253"/>
      <c r="I30" s="253"/>
      <c r="J30" s="253"/>
      <c r="K30" s="253"/>
      <c r="L30" s="253"/>
      <c r="M30" s="322" t="str">
        <f t="shared" si="0"/>
        <v/>
      </c>
      <c r="N30" s="245"/>
    </row>
    <row r="31" spans="1:14" ht="15" x14ac:dyDescent="0.25">
      <c r="A31" s="253">
        <v>23</v>
      </c>
      <c r="B31" s="254"/>
      <c r="C31" s="321"/>
      <c r="D31" s="253"/>
      <c r="E31" s="253"/>
      <c r="F31" s="253"/>
      <c r="G31" s="253"/>
      <c r="H31" s="253"/>
      <c r="I31" s="253"/>
      <c r="J31" s="253"/>
      <c r="K31" s="253"/>
      <c r="L31" s="253"/>
      <c r="M31" s="322" t="str">
        <f t="shared" si="0"/>
        <v/>
      </c>
      <c r="N31" s="245"/>
    </row>
    <row r="32" spans="1:14" ht="15" x14ac:dyDescent="0.25">
      <c r="A32" s="253">
        <v>24</v>
      </c>
      <c r="B32" s="254"/>
      <c r="C32" s="321"/>
      <c r="D32" s="253"/>
      <c r="E32" s="253"/>
      <c r="F32" s="253"/>
      <c r="G32" s="253"/>
      <c r="H32" s="253"/>
      <c r="I32" s="253"/>
      <c r="J32" s="253"/>
      <c r="K32" s="253"/>
      <c r="L32" s="253"/>
      <c r="M32" s="322" t="str">
        <f t="shared" si="0"/>
        <v/>
      </c>
      <c r="N32" s="245"/>
    </row>
    <row r="33" spans="1:14" ht="15" x14ac:dyDescent="0.25">
      <c r="A33" s="323" t="s">
        <v>284</v>
      </c>
      <c r="B33" s="254"/>
      <c r="C33" s="321"/>
      <c r="D33" s="253"/>
      <c r="E33" s="253"/>
      <c r="F33" s="253"/>
      <c r="G33" s="253"/>
      <c r="H33" s="253"/>
      <c r="I33" s="253"/>
      <c r="J33" s="253"/>
      <c r="K33" s="253"/>
      <c r="L33" s="253"/>
      <c r="M33" s="322" t="str">
        <f t="shared" si="0"/>
        <v/>
      </c>
      <c r="N33" s="245"/>
    </row>
    <row r="34" spans="1:14" s="260" customFormat="1" x14ac:dyDescent="0.2"/>
    <row r="37" spans="1:14" s="21" customFormat="1" ht="15" x14ac:dyDescent="0.3">
      <c r="B37" s="255" t="s">
        <v>107</v>
      </c>
    </row>
    <row r="38" spans="1:14" s="21" customFormat="1" ht="15" x14ac:dyDescent="0.3">
      <c r="B38" s="255"/>
    </row>
    <row r="39" spans="1:14" s="21" customFormat="1" ht="15" x14ac:dyDescent="0.3">
      <c r="C39" s="257"/>
      <c r="D39" s="256"/>
      <c r="E39" s="256"/>
      <c r="H39" s="257"/>
      <c r="I39" s="257"/>
      <c r="J39" s="256"/>
      <c r="K39" s="256"/>
      <c r="L39" s="256"/>
    </row>
    <row r="40" spans="1:14" s="21" customFormat="1" ht="15" x14ac:dyDescent="0.3">
      <c r="C40" s="258" t="s">
        <v>271</v>
      </c>
      <c r="D40" s="256"/>
      <c r="E40" s="256"/>
      <c r="H40" s="255" t="s">
        <v>324</v>
      </c>
      <c r="M40" s="256"/>
    </row>
    <row r="41" spans="1:14" s="21" customFormat="1" ht="15" x14ac:dyDescent="0.3">
      <c r="C41" s="258" t="s">
        <v>140</v>
      </c>
      <c r="D41" s="256"/>
      <c r="E41" s="256"/>
      <c r="H41" s="259" t="s">
        <v>272</v>
      </c>
      <c r="M41" s="256"/>
    </row>
    <row r="42" spans="1:14" ht="15" x14ac:dyDescent="0.3">
      <c r="C42" s="258"/>
      <c r="F42" s="259"/>
      <c r="J42" s="261"/>
      <c r="K42" s="261"/>
      <c r="L42" s="261"/>
      <c r="M42" s="261"/>
    </row>
    <row r="43" spans="1:14" ht="15" x14ac:dyDescent="0.3">
      <c r="C43" s="258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2">
        <v>40907</v>
      </c>
      <c r="C2" t="s">
        <v>201</v>
      </c>
      <c r="E2" t="s">
        <v>234</v>
      </c>
      <c r="G2" s="88" t="s">
        <v>240</v>
      </c>
    </row>
    <row r="3" spans="1:7" ht="15" x14ac:dyDescent="0.2">
      <c r="A3" s="62">
        <v>40908</v>
      </c>
      <c r="C3" t="s">
        <v>202</v>
      </c>
      <c r="E3" t="s">
        <v>235</v>
      </c>
      <c r="G3" s="88" t="s">
        <v>241</v>
      </c>
    </row>
    <row r="4" spans="1:7" ht="15" x14ac:dyDescent="0.2">
      <c r="A4" s="62">
        <v>40909</v>
      </c>
      <c r="C4" t="s">
        <v>203</v>
      </c>
      <c r="E4" t="s">
        <v>236</v>
      </c>
      <c r="G4" s="88" t="s">
        <v>242</v>
      </c>
    </row>
    <row r="5" spans="1:7" x14ac:dyDescent="0.2">
      <c r="A5" s="62">
        <v>40910</v>
      </c>
      <c r="C5" t="s">
        <v>204</v>
      </c>
      <c r="E5" t="s">
        <v>237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2014-01-31T11:43:53Z</cp:lastPrinted>
  <dcterms:created xsi:type="dcterms:W3CDTF">2011-12-27T13:20:18Z</dcterms:created>
  <dcterms:modified xsi:type="dcterms:W3CDTF">2016-04-19T13:44:15Z</dcterms:modified>
</cp:coreProperties>
</file>