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წლების მიხედვით პარტიების შემოსავალი - ხარჯი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Sheet1!$A$7:$J$7</definedName>
  </definedNames>
  <calcPr calcId="162913"/>
</workbook>
</file>

<file path=xl/calcChain.xml><?xml version="1.0" encoding="utf-8"?>
<calcChain xmlns="http://schemas.openxmlformats.org/spreadsheetml/2006/main">
  <c r="J10" i="1" l="1"/>
  <c r="J16" i="1"/>
  <c r="J17" i="1"/>
  <c r="J18" i="1"/>
  <c r="J19" i="1"/>
  <c r="J20" i="1"/>
  <c r="J23" i="1"/>
  <c r="J24" i="1"/>
  <c r="J25" i="1"/>
  <c r="J28" i="1"/>
  <c r="J29" i="1"/>
  <c r="J30" i="1"/>
  <c r="J31" i="1"/>
  <c r="J32" i="1"/>
  <c r="H8" i="1"/>
  <c r="E8" i="1" l="1"/>
  <c r="D8" i="1"/>
  <c r="C8" i="1"/>
  <c r="G8" i="1"/>
  <c r="F8" i="1"/>
  <c r="D9" i="1"/>
  <c r="C9" i="1"/>
  <c r="I9" i="1"/>
  <c r="H9" i="1"/>
  <c r="C20" i="1"/>
  <c r="E22" i="1"/>
  <c r="D22" i="1"/>
  <c r="C22" i="1"/>
  <c r="H22" i="1"/>
  <c r="J22" i="1" s="1"/>
  <c r="C16" i="1"/>
  <c r="D26" i="1"/>
  <c r="C26" i="1"/>
  <c r="H26" i="1"/>
  <c r="J26" i="1" s="1"/>
  <c r="E13" i="1"/>
  <c r="C13" i="1"/>
  <c r="H13" i="1"/>
  <c r="G13" i="1"/>
  <c r="F13" i="1"/>
  <c r="J13" i="1" l="1"/>
  <c r="J9" i="1"/>
  <c r="J8" i="1"/>
  <c r="C28" i="1"/>
  <c r="E21" i="1"/>
  <c r="C21" i="1"/>
  <c r="H21" i="1"/>
  <c r="G21" i="1"/>
  <c r="F21" i="1"/>
  <c r="C24" i="1"/>
  <c r="E15" i="1"/>
  <c r="D15" i="1"/>
  <c r="C15" i="1"/>
  <c r="I15" i="1"/>
  <c r="H15" i="1"/>
  <c r="G15" i="1"/>
  <c r="F15" i="1"/>
  <c r="C29" i="1"/>
  <c r="D27" i="1"/>
  <c r="C27" i="1"/>
  <c r="H27" i="1"/>
  <c r="F27" i="1"/>
  <c r="E12" i="1"/>
  <c r="C12" i="1"/>
  <c r="F12" i="1"/>
  <c r="J12" i="1" s="1"/>
  <c r="E14" i="1"/>
  <c r="D14" i="1"/>
  <c r="C14" i="1"/>
  <c r="H14" i="1"/>
  <c r="J14" i="1" s="1"/>
  <c r="E11" i="1"/>
  <c r="D11" i="1"/>
  <c r="C11" i="1"/>
  <c r="I11" i="1"/>
  <c r="I33" i="1" s="1"/>
  <c r="H11" i="1"/>
  <c r="G11" i="1"/>
  <c r="F11" i="1"/>
  <c r="F33" i="1" l="1"/>
  <c r="C33" i="1"/>
  <c r="G33" i="1"/>
  <c r="D33" i="1"/>
  <c r="H33" i="1"/>
  <c r="E33" i="1"/>
  <c r="J27" i="1"/>
  <c r="J15" i="1"/>
  <c r="J21" i="1"/>
  <c r="J11" i="1"/>
  <c r="J33" i="1" l="1"/>
</calcChain>
</file>

<file path=xl/sharedStrings.xml><?xml version="1.0" encoding="utf-8"?>
<sst xmlns="http://schemas.openxmlformats.org/spreadsheetml/2006/main" count="38" uniqueCount="38">
  <si>
    <t>N</t>
  </si>
  <si>
    <t>პარტიის დასახელება</t>
  </si>
  <si>
    <t>შემოწირულება</t>
  </si>
  <si>
    <t>სახელმმწიფო დაფინანსება</t>
  </si>
  <si>
    <t>ხარჯი</t>
  </si>
  <si>
    <t>ახალი მემარჯვენეები</t>
  </si>
  <si>
    <t>რეკლამა</t>
  </si>
  <si>
    <t>შრომის ანაზღაურება</t>
  </si>
  <si>
    <t>დემოკრატიული მოძრაობა ერთიანი საქართველო</t>
  </si>
  <si>
    <t>ერთიანი ნაციონალური მოძრაობა</t>
  </si>
  <si>
    <t>ეროვნულ-დემოკრატიული პარტია</t>
  </si>
  <si>
    <t>სხვა შემოსავალი</t>
  </si>
  <si>
    <t>ეროვნული ფორუმი</t>
  </si>
  <si>
    <t>ქართული პარტია</t>
  </si>
  <si>
    <t>სამართლიანი საქართველოსთვის</t>
  </si>
  <si>
    <t>მრეწველობა გადაარჩენს საქართველოს</t>
  </si>
  <si>
    <t>საქართველოს გზა</t>
  </si>
  <si>
    <t>ქართული დასი</t>
  </si>
  <si>
    <t>განახლებული საქართველოსთვის</t>
  </si>
  <si>
    <t>მთლიანი საქართველო</t>
  </si>
  <si>
    <t>საქართველოს ევროპელი დემოკრატები</t>
  </si>
  <si>
    <t>საქართველოს კონსერვატიული პარტია</t>
  </si>
  <si>
    <t>საქართველოს ლეიბორისტული პარტია</t>
  </si>
  <si>
    <t>საქართველოს მწვანეთა პარტია</t>
  </si>
  <si>
    <t>საქართველოს რესპუბლიკური პარტია</t>
  </si>
  <si>
    <t>ქრისტიან-დემოკრატიული სახალხო პარტია</t>
  </si>
  <si>
    <t>ქრისტიან-დემოკრატიული მოძრაობა</t>
  </si>
  <si>
    <t>ჩვენი საქართველო-თავისუფალი დემოკრატები</t>
  </si>
  <si>
    <t>ხალხის პარტია</t>
  </si>
  <si>
    <t>მთლიანი შემოსავალი</t>
  </si>
  <si>
    <t>არაფულადი</t>
  </si>
  <si>
    <t>კომუნისტები</t>
  </si>
  <si>
    <t>თავისუფალი საქართველო</t>
  </si>
  <si>
    <t>თავისუფლება - ზვიად გამსახურდიას გზა</t>
  </si>
  <si>
    <t>ქართული ოცნება დემოკრატიული საქართველო</t>
  </si>
  <si>
    <t>2012 წლის სტატისტიკა</t>
  </si>
  <si>
    <t>ხარჯები</t>
  </si>
  <si>
    <t>შემოსავლები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</si>
</sst>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1" xfId="0" applyFont="1" applyBorder="1"/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left" vertical="center"/>
    </xf>
    <xf numFmtId="43" fontId="3" fillId="0" borderId="1" xfId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left" vertical="center"/>
    </xf>
    <xf numFmtId="43" fontId="2" fillId="0" borderId="0" xfId="0" applyNumberFormat="1" applyFont="1"/>
    <xf numFmtId="43" fontId="4" fillId="0" borderId="0" xfId="0" applyNumberFormat="1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O21" sqref="O21"/>
    </sheetView>
  </sheetViews>
  <sheetFormatPr defaultRowHeight="15.75" x14ac:dyDescent="0.3"/>
  <cols>
    <col min="1" max="1" width="3.28515625" style="1" bestFit="1" customWidth="1"/>
    <col min="2" max="2" width="45.42578125" style="1" bestFit="1" customWidth="1"/>
    <col min="3" max="3" width="15.7109375" style="1" bestFit="1" customWidth="1"/>
    <col min="4" max="4" width="22.85546875" style="1" bestFit="1" customWidth="1"/>
    <col min="5" max="5" width="15.7109375" style="1" bestFit="1" customWidth="1"/>
    <col min="6" max="6" width="16.7109375" style="1" bestFit="1" customWidth="1"/>
    <col min="7" max="7" width="16.7109375" style="1" customWidth="1"/>
    <col min="8" max="8" width="28.85546875" style="1" bestFit="1" customWidth="1"/>
    <col min="9" max="9" width="20.140625" style="1" bestFit="1" customWidth="1"/>
    <col min="10" max="10" width="23.28515625" style="1" bestFit="1" customWidth="1"/>
    <col min="14" max="16384" width="9.140625" style="1"/>
  </cols>
  <sheetData>
    <row r="1" spans="1:13" ht="15" x14ac:dyDescent="0.3">
      <c r="K1" s="1"/>
      <c r="L1" s="1"/>
      <c r="M1" s="1"/>
    </row>
    <row r="2" spans="1:13" ht="15" x14ac:dyDescent="0.3">
      <c r="B2" s="10" t="s">
        <v>35</v>
      </c>
      <c r="K2" s="1"/>
      <c r="L2" s="1"/>
      <c r="M2" s="1"/>
    </row>
    <row r="3" spans="1:13" ht="15" x14ac:dyDescent="0.3">
      <c r="K3" s="1"/>
      <c r="L3" s="1"/>
      <c r="M3" s="1"/>
    </row>
    <row r="4" spans="1:13" ht="15" x14ac:dyDescent="0.3">
      <c r="A4" s="11" t="s">
        <v>0</v>
      </c>
      <c r="B4" s="12" t="s">
        <v>1</v>
      </c>
      <c r="C4" s="12" t="s">
        <v>36</v>
      </c>
      <c r="D4" s="12"/>
      <c r="E4" s="12"/>
      <c r="F4" s="12" t="s">
        <v>37</v>
      </c>
      <c r="G4" s="12"/>
      <c r="H4" s="12"/>
      <c r="I4" s="12"/>
      <c r="J4" s="12"/>
      <c r="K4" s="1"/>
      <c r="L4" s="1"/>
      <c r="M4" s="1"/>
    </row>
    <row r="5" spans="1:13" ht="15" x14ac:dyDescent="0.3">
      <c r="A5" s="11"/>
      <c r="B5" s="12"/>
      <c r="C5" s="12" t="s">
        <v>4</v>
      </c>
      <c r="D5" s="12" t="s">
        <v>7</v>
      </c>
      <c r="E5" s="12" t="s">
        <v>6</v>
      </c>
      <c r="F5" s="12" t="s">
        <v>2</v>
      </c>
      <c r="G5" s="12" t="s">
        <v>30</v>
      </c>
      <c r="H5" s="12" t="s">
        <v>3</v>
      </c>
      <c r="I5" s="12" t="s">
        <v>11</v>
      </c>
      <c r="J5" s="12" t="s">
        <v>29</v>
      </c>
      <c r="K5" s="1"/>
      <c r="L5" s="1"/>
      <c r="M5" s="1"/>
    </row>
    <row r="6" spans="1:13" ht="15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"/>
      <c r="L6" s="1"/>
      <c r="M6" s="1"/>
    </row>
    <row r="7" spans="1:13" ht="15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"/>
      <c r="L7" s="1"/>
      <c r="M7" s="1"/>
    </row>
    <row r="8" spans="1:13" ht="15" x14ac:dyDescent="0.3">
      <c r="A8" s="2">
        <v>1</v>
      </c>
      <c r="B8" s="4" t="s">
        <v>34</v>
      </c>
      <c r="C8" s="6">
        <f>572561+2063904</f>
        <v>2636465</v>
      </c>
      <c r="D8" s="6">
        <f>2500+190920+7250+272156+19650</f>
        <v>492476</v>
      </c>
      <c r="E8" s="6">
        <f>75084+11754+4364+3279+8300+10000</f>
        <v>112781</v>
      </c>
      <c r="F8" s="5">
        <f>363431+1192803</f>
        <v>1556234</v>
      </c>
      <c r="G8" s="5">
        <f>917+92604</f>
        <v>93521</v>
      </c>
      <c r="H8" s="6">
        <f>11523+269208</f>
        <v>280731</v>
      </c>
      <c r="I8" s="6">
        <v>900164</v>
      </c>
      <c r="J8" s="7">
        <f>F8+G8+H8+I8</f>
        <v>2830650</v>
      </c>
      <c r="K8" s="1"/>
      <c r="L8" s="1"/>
      <c r="M8" s="1"/>
    </row>
    <row r="9" spans="1:13" ht="15" x14ac:dyDescent="0.3">
      <c r="A9" s="2">
        <v>2</v>
      </c>
      <c r="B9" s="2" t="s">
        <v>5</v>
      </c>
      <c r="C9" s="3">
        <f>145263+1161986+35960</f>
        <v>1343209</v>
      </c>
      <c r="D9" s="3">
        <f>18760+240740</f>
        <v>259500</v>
      </c>
      <c r="E9" s="3">
        <v>569378</v>
      </c>
      <c r="F9" s="3">
        <v>156073</v>
      </c>
      <c r="G9" s="3">
        <v>117405</v>
      </c>
      <c r="H9" s="3">
        <f>170397+234660</f>
        <v>405057</v>
      </c>
      <c r="I9" s="3">
        <f>5708+795492</f>
        <v>801200</v>
      </c>
      <c r="J9" s="7">
        <f t="shared" ref="J9:J32" si="0">F9+G9+H9+I9</f>
        <v>1479735</v>
      </c>
      <c r="K9" s="1"/>
      <c r="L9" s="1"/>
      <c r="M9" s="1"/>
    </row>
    <row r="10" spans="1:13" ht="15" x14ac:dyDescent="0.3">
      <c r="A10" s="2">
        <v>3</v>
      </c>
      <c r="B10" s="2" t="s">
        <v>8</v>
      </c>
      <c r="C10" s="3">
        <v>95614</v>
      </c>
      <c r="D10" s="3">
        <v>2500</v>
      </c>
      <c r="E10" s="3">
        <v>7206</v>
      </c>
      <c r="F10" s="3">
        <v>92891</v>
      </c>
      <c r="G10" s="3">
        <v>0</v>
      </c>
      <c r="H10" s="3">
        <v>0</v>
      </c>
      <c r="I10" s="3">
        <v>6228</v>
      </c>
      <c r="J10" s="7">
        <f t="shared" si="0"/>
        <v>99119</v>
      </c>
      <c r="K10" s="1"/>
      <c r="L10" s="1"/>
      <c r="M10" s="1"/>
    </row>
    <row r="11" spans="1:13" ht="15" x14ac:dyDescent="0.3">
      <c r="A11" s="2">
        <v>4</v>
      </c>
      <c r="B11" s="2" t="s">
        <v>9</v>
      </c>
      <c r="C11" s="3">
        <f>3781465+20106128+796915</f>
        <v>24684508</v>
      </c>
      <c r="D11" s="3">
        <f>768085+1831295</f>
        <v>2599380</v>
      </c>
      <c r="E11" s="3">
        <f>577030+14711278</f>
        <v>15288308</v>
      </c>
      <c r="F11" s="3">
        <f>11429032+9773936</f>
        <v>21202968</v>
      </c>
      <c r="G11" s="3">
        <f>22500+5000</f>
        <v>27500</v>
      </c>
      <c r="H11" s="3">
        <f>1756099+232020</f>
        <v>1988119</v>
      </c>
      <c r="I11" s="3">
        <f>248397+1861855</f>
        <v>2110252</v>
      </c>
      <c r="J11" s="7">
        <f t="shared" si="0"/>
        <v>25328839</v>
      </c>
      <c r="K11" s="1"/>
      <c r="L11" s="1"/>
      <c r="M11" s="1"/>
    </row>
    <row r="12" spans="1:13" ht="15" x14ac:dyDescent="0.3">
      <c r="A12" s="2">
        <v>5</v>
      </c>
      <c r="B12" s="2" t="s">
        <v>10</v>
      </c>
      <c r="C12" s="3">
        <f>102095+16710</f>
        <v>118805</v>
      </c>
      <c r="D12" s="3">
        <v>0</v>
      </c>
      <c r="E12" s="3">
        <f>34603+7556</f>
        <v>42159</v>
      </c>
      <c r="F12" s="3">
        <f>13660+25065</f>
        <v>38725</v>
      </c>
      <c r="G12" s="3">
        <v>600</v>
      </c>
      <c r="H12" s="3">
        <v>0</v>
      </c>
      <c r="I12" s="3">
        <v>81606</v>
      </c>
      <c r="J12" s="7">
        <f t="shared" si="0"/>
        <v>120931</v>
      </c>
      <c r="K12" s="1"/>
      <c r="L12" s="1"/>
      <c r="M12" s="1"/>
    </row>
    <row r="13" spans="1:13" ht="15" x14ac:dyDescent="0.3">
      <c r="A13" s="2">
        <v>6</v>
      </c>
      <c r="B13" s="2" t="s">
        <v>12</v>
      </c>
      <c r="C13" s="3">
        <f>507079+48683+29567</f>
        <v>585329</v>
      </c>
      <c r="D13" s="3">
        <v>23875</v>
      </c>
      <c r="E13" s="3">
        <f>81338+1953</f>
        <v>83291</v>
      </c>
      <c r="F13" s="3">
        <f>439892+39233</f>
        <v>479125</v>
      </c>
      <c r="G13" s="3">
        <f>20917+6112</f>
        <v>27029</v>
      </c>
      <c r="H13" s="3">
        <f>88234+13234</f>
        <v>101468</v>
      </c>
      <c r="I13" s="3"/>
      <c r="J13" s="7">
        <f t="shared" si="0"/>
        <v>607622</v>
      </c>
      <c r="K13" s="1"/>
      <c r="L13" s="1"/>
      <c r="M13" s="1"/>
    </row>
    <row r="14" spans="1:13" ht="15" x14ac:dyDescent="0.3">
      <c r="A14" s="2">
        <v>8</v>
      </c>
      <c r="B14" s="2" t="s">
        <v>14</v>
      </c>
      <c r="C14" s="3">
        <f>260243+457899+43529</f>
        <v>761671</v>
      </c>
      <c r="D14" s="3">
        <f>74931+125881</f>
        <v>200812</v>
      </c>
      <c r="E14" s="3">
        <f>4396+136282</f>
        <v>140678</v>
      </c>
      <c r="F14" s="3">
        <v>0</v>
      </c>
      <c r="G14" s="3">
        <v>0</v>
      </c>
      <c r="H14" s="3">
        <f>179787+327344</f>
        <v>507131</v>
      </c>
      <c r="I14" s="3">
        <v>259443</v>
      </c>
      <c r="J14" s="7">
        <f t="shared" si="0"/>
        <v>766574</v>
      </c>
      <c r="K14" s="1"/>
      <c r="L14" s="1"/>
      <c r="M14" s="1"/>
    </row>
    <row r="15" spans="1:13" ht="15" x14ac:dyDescent="0.3">
      <c r="A15" s="2">
        <v>9</v>
      </c>
      <c r="B15" s="2" t="s">
        <v>15</v>
      </c>
      <c r="C15" s="3">
        <f>474403+234249+72648</f>
        <v>781300</v>
      </c>
      <c r="D15" s="3">
        <f>52088+750</f>
        <v>52838</v>
      </c>
      <c r="E15" s="3">
        <f>72957+213865</f>
        <v>286822</v>
      </c>
      <c r="F15" s="3">
        <f>1200+130270+300</f>
        <v>131770</v>
      </c>
      <c r="G15" s="3">
        <f>917+6115</f>
        <v>7032</v>
      </c>
      <c r="H15" s="3">
        <f>287763+235325</f>
        <v>523088</v>
      </c>
      <c r="I15" s="3">
        <f>55895+54000</f>
        <v>109895</v>
      </c>
      <c r="J15" s="7">
        <f t="shared" si="0"/>
        <v>771785</v>
      </c>
      <c r="K15" s="1"/>
      <c r="L15" s="1"/>
      <c r="M15" s="1"/>
    </row>
    <row r="16" spans="1:13" ht="15" x14ac:dyDescent="0.3">
      <c r="A16" s="2">
        <v>10</v>
      </c>
      <c r="B16" s="2" t="s">
        <v>16</v>
      </c>
      <c r="C16" s="3">
        <f>149280+48834</f>
        <v>198114</v>
      </c>
      <c r="D16" s="3">
        <v>75725</v>
      </c>
      <c r="E16" s="3">
        <v>2920</v>
      </c>
      <c r="F16" s="3">
        <v>0</v>
      </c>
      <c r="G16" s="3">
        <v>0</v>
      </c>
      <c r="H16" s="3">
        <v>170026</v>
      </c>
      <c r="I16" s="3">
        <v>0</v>
      </c>
      <c r="J16" s="7">
        <f t="shared" si="0"/>
        <v>170026</v>
      </c>
      <c r="K16" s="1"/>
      <c r="L16" s="1"/>
      <c r="M16" s="1"/>
    </row>
    <row r="17" spans="1:13" ht="15" x14ac:dyDescent="0.3">
      <c r="A17" s="2">
        <v>11</v>
      </c>
      <c r="B17" s="2" t="s">
        <v>17</v>
      </c>
      <c r="C17" s="3">
        <v>164430</v>
      </c>
      <c r="D17" s="3">
        <v>125060</v>
      </c>
      <c r="E17" s="3">
        <v>1800</v>
      </c>
      <c r="F17" s="3">
        <v>4343</v>
      </c>
      <c r="G17" s="3">
        <v>0</v>
      </c>
      <c r="H17" s="3">
        <v>199279</v>
      </c>
      <c r="I17" s="3">
        <v>0</v>
      </c>
      <c r="J17" s="7">
        <f t="shared" si="0"/>
        <v>203622</v>
      </c>
      <c r="K17" s="1"/>
      <c r="L17" s="1"/>
      <c r="M17" s="1"/>
    </row>
    <row r="18" spans="1:13" ht="15" x14ac:dyDescent="0.3">
      <c r="A18" s="2">
        <v>12</v>
      </c>
      <c r="B18" s="2" t="s">
        <v>18</v>
      </c>
      <c r="C18" s="3">
        <v>538714</v>
      </c>
      <c r="D18" s="3">
        <v>109069</v>
      </c>
      <c r="E18" s="3">
        <v>49339</v>
      </c>
      <c r="F18" s="3">
        <v>532329</v>
      </c>
      <c r="G18" s="3">
        <v>7075</v>
      </c>
      <c r="H18" s="3">
        <v>0</v>
      </c>
      <c r="I18" s="3">
        <v>0</v>
      </c>
      <c r="J18" s="7">
        <f t="shared" si="0"/>
        <v>539404</v>
      </c>
      <c r="K18" s="1"/>
      <c r="L18" s="1"/>
      <c r="M18" s="1"/>
    </row>
    <row r="19" spans="1:13" ht="15" x14ac:dyDescent="0.3">
      <c r="A19" s="2">
        <v>13</v>
      </c>
      <c r="B19" s="2" t="s">
        <v>19</v>
      </c>
      <c r="C19" s="3">
        <v>333</v>
      </c>
      <c r="D19" s="3">
        <v>0</v>
      </c>
      <c r="E19" s="3">
        <v>0</v>
      </c>
      <c r="F19" s="3">
        <v>4000</v>
      </c>
      <c r="G19" s="3">
        <v>0</v>
      </c>
      <c r="H19" s="3">
        <v>0</v>
      </c>
      <c r="I19" s="3">
        <v>0</v>
      </c>
      <c r="J19" s="7">
        <f t="shared" si="0"/>
        <v>4000</v>
      </c>
      <c r="K19" s="1"/>
      <c r="L19" s="1"/>
      <c r="M19" s="1"/>
    </row>
    <row r="20" spans="1:13" ht="15" x14ac:dyDescent="0.3">
      <c r="A20" s="2">
        <v>14</v>
      </c>
      <c r="B20" s="2" t="s">
        <v>20</v>
      </c>
      <c r="C20" s="3">
        <f>250331+56903</f>
        <v>307234</v>
      </c>
      <c r="D20" s="3">
        <v>102176</v>
      </c>
      <c r="E20" s="3">
        <v>0</v>
      </c>
      <c r="F20" s="3">
        <v>0</v>
      </c>
      <c r="G20" s="3">
        <v>0</v>
      </c>
      <c r="H20" s="3">
        <v>287745</v>
      </c>
      <c r="I20" s="3">
        <v>0</v>
      </c>
      <c r="J20" s="7">
        <f t="shared" si="0"/>
        <v>287745</v>
      </c>
      <c r="K20" s="1"/>
      <c r="L20" s="1"/>
      <c r="M20" s="1"/>
    </row>
    <row r="21" spans="1:13" ht="15" x14ac:dyDescent="0.3">
      <c r="A21" s="2">
        <v>15</v>
      </c>
      <c r="B21" s="2" t="s">
        <v>21</v>
      </c>
      <c r="C21" s="3">
        <f>1556081+97157+48431</f>
        <v>1701669</v>
      </c>
      <c r="D21" s="3">
        <v>7500</v>
      </c>
      <c r="E21" s="3">
        <f>54876+74100</f>
        <v>128976</v>
      </c>
      <c r="F21" s="3">
        <f>39356+1398220+7200+36071</f>
        <v>1480847</v>
      </c>
      <c r="G21" s="3">
        <f>1021+8397</f>
        <v>9418</v>
      </c>
      <c r="H21" s="3">
        <f>183532+87235</f>
        <v>270767</v>
      </c>
      <c r="I21" s="3">
        <v>0</v>
      </c>
      <c r="J21" s="7">
        <f t="shared" si="0"/>
        <v>1761032</v>
      </c>
      <c r="K21" s="1"/>
      <c r="L21" s="1"/>
      <c r="M21" s="1"/>
    </row>
    <row r="22" spans="1:13" ht="15" x14ac:dyDescent="0.3">
      <c r="A22" s="2">
        <v>16</v>
      </c>
      <c r="B22" s="2" t="s">
        <v>22</v>
      </c>
      <c r="C22" s="3">
        <f>248482+413561+54957</f>
        <v>717000</v>
      </c>
      <c r="D22" s="3">
        <f>192852+51214</f>
        <v>244066</v>
      </c>
      <c r="E22" s="3">
        <f>2749+69672</f>
        <v>72421</v>
      </c>
      <c r="F22" s="3">
        <v>114240</v>
      </c>
      <c r="G22" s="3">
        <v>9019</v>
      </c>
      <c r="H22" s="3">
        <f>327671+65223</f>
        <v>392894</v>
      </c>
      <c r="I22" s="3">
        <v>180120</v>
      </c>
      <c r="J22" s="7">
        <f t="shared" si="0"/>
        <v>696273</v>
      </c>
      <c r="K22" s="1"/>
      <c r="L22" s="1"/>
      <c r="M22" s="1"/>
    </row>
    <row r="23" spans="1:13" ht="15" x14ac:dyDescent="0.3">
      <c r="A23" s="2">
        <v>17</v>
      </c>
      <c r="B23" s="2" t="s">
        <v>23</v>
      </c>
      <c r="C23" s="3">
        <v>25379</v>
      </c>
      <c r="D23" s="3">
        <v>5120</v>
      </c>
      <c r="E23" s="3">
        <v>0</v>
      </c>
      <c r="F23" s="3">
        <v>200</v>
      </c>
      <c r="G23" s="3">
        <v>0</v>
      </c>
      <c r="H23" s="3">
        <v>0</v>
      </c>
      <c r="I23" s="3">
        <v>25464</v>
      </c>
      <c r="J23" s="7">
        <f t="shared" si="0"/>
        <v>25664</v>
      </c>
      <c r="K23" s="1"/>
      <c r="L23" s="1"/>
      <c r="M23" s="1"/>
    </row>
    <row r="24" spans="1:13" ht="15" x14ac:dyDescent="0.3">
      <c r="A24" s="2">
        <v>18</v>
      </c>
      <c r="B24" s="2" t="s">
        <v>24</v>
      </c>
      <c r="C24" s="3">
        <f>906916+27658</f>
        <v>934574</v>
      </c>
      <c r="D24" s="3">
        <v>21554</v>
      </c>
      <c r="E24" s="3">
        <v>143974</v>
      </c>
      <c r="F24" s="3">
        <v>405295</v>
      </c>
      <c r="G24" s="3">
        <v>26900</v>
      </c>
      <c r="H24" s="3">
        <v>213065</v>
      </c>
      <c r="I24" s="3">
        <v>176000</v>
      </c>
      <c r="J24" s="7">
        <f t="shared" si="0"/>
        <v>821260</v>
      </c>
      <c r="K24" s="1"/>
      <c r="L24" s="1"/>
      <c r="M24" s="1"/>
    </row>
    <row r="25" spans="1:13" ht="15" x14ac:dyDescent="0.3">
      <c r="A25" s="2">
        <v>19</v>
      </c>
      <c r="B25" s="2" t="s">
        <v>13</v>
      </c>
      <c r="C25" s="3">
        <v>163025</v>
      </c>
      <c r="D25" s="3">
        <v>7500</v>
      </c>
      <c r="E25" s="3">
        <v>0</v>
      </c>
      <c r="F25" s="3">
        <v>115825</v>
      </c>
      <c r="G25" s="3">
        <v>0</v>
      </c>
      <c r="H25" s="3">
        <v>46753</v>
      </c>
      <c r="I25" s="3">
        <v>0</v>
      </c>
      <c r="J25" s="7">
        <f t="shared" si="0"/>
        <v>162578</v>
      </c>
      <c r="K25" s="1"/>
      <c r="L25" s="1"/>
      <c r="M25" s="1"/>
    </row>
    <row r="26" spans="1:13" ht="15" x14ac:dyDescent="0.3">
      <c r="A26" s="2">
        <v>20</v>
      </c>
      <c r="B26" s="2" t="s">
        <v>25</v>
      </c>
      <c r="C26" s="3">
        <f>277280+217583+46175</f>
        <v>541038</v>
      </c>
      <c r="D26" s="3">
        <f>237348+13465</f>
        <v>250813</v>
      </c>
      <c r="E26" s="3">
        <v>199392</v>
      </c>
      <c r="F26" s="3">
        <v>504</v>
      </c>
      <c r="G26" s="3">
        <v>0</v>
      </c>
      <c r="H26" s="3">
        <f>216593+464872</f>
        <v>681465</v>
      </c>
      <c r="I26" s="3">
        <v>0</v>
      </c>
      <c r="J26" s="7">
        <f t="shared" si="0"/>
        <v>681969</v>
      </c>
      <c r="K26" s="1"/>
      <c r="L26" s="1"/>
      <c r="M26" s="1"/>
    </row>
    <row r="27" spans="1:13" ht="15" x14ac:dyDescent="0.3">
      <c r="A27" s="2">
        <v>21</v>
      </c>
      <c r="B27" s="2" t="s">
        <v>26</v>
      </c>
      <c r="C27" s="3">
        <f>916989+1465224+133171</f>
        <v>2515384</v>
      </c>
      <c r="D27" s="3">
        <f>406983+51688</f>
        <v>458671</v>
      </c>
      <c r="E27" s="3">
        <v>784070</v>
      </c>
      <c r="F27" s="3">
        <f>5403+217180+846203</f>
        <v>1068786</v>
      </c>
      <c r="G27" s="3">
        <v>10891</v>
      </c>
      <c r="H27" s="3">
        <f>613548+727445</f>
        <v>1340993</v>
      </c>
      <c r="I27" s="3">
        <v>124667</v>
      </c>
      <c r="J27" s="7">
        <f t="shared" si="0"/>
        <v>2545337</v>
      </c>
      <c r="K27" s="1"/>
      <c r="L27" s="1"/>
      <c r="M27" s="1"/>
    </row>
    <row r="28" spans="1:13" ht="15" x14ac:dyDescent="0.3">
      <c r="A28" s="2">
        <v>22</v>
      </c>
      <c r="B28" s="2" t="s">
        <v>27</v>
      </c>
      <c r="C28" s="3">
        <f>1779115+64303+42405</f>
        <v>1885823</v>
      </c>
      <c r="D28" s="3">
        <v>267175</v>
      </c>
      <c r="E28" s="3">
        <v>160646</v>
      </c>
      <c r="F28" s="3">
        <v>1649623</v>
      </c>
      <c r="G28" s="3">
        <v>37564</v>
      </c>
      <c r="H28" s="3">
        <v>158884</v>
      </c>
      <c r="I28" s="3">
        <v>60000</v>
      </c>
      <c r="J28" s="7">
        <f t="shared" si="0"/>
        <v>1906071</v>
      </c>
      <c r="K28" s="1"/>
      <c r="L28" s="1"/>
      <c r="M28" s="1"/>
    </row>
    <row r="29" spans="1:13" ht="15" x14ac:dyDescent="0.3">
      <c r="A29" s="2">
        <v>23</v>
      </c>
      <c r="B29" s="2" t="s">
        <v>28</v>
      </c>
      <c r="C29" s="3">
        <f>693783+71111</f>
        <v>764894</v>
      </c>
      <c r="D29" s="3">
        <v>416713</v>
      </c>
      <c r="E29" s="3">
        <v>0</v>
      </c>
      <c r="F29" s="3">
        <v>0</v>
      </c>
      <c r="G29" s="3">
        <v>0</v>
      </c>
      <c r="H29" s="3">
        <v>228737</v>
      </c>
      <c r="I29" s="3">
        <v>0</v>
      </c>
      <c r="J29" s="7">
        <f t="shared" si="0"/>
        <v>228737</v>
      </c>
      <c r="K29" s="1"/>
      <c r="L29" s="1"/>
      <c r="M29" s="1"/>
    </row>
    <row r="30" spans="1:13" ht="15" x14ac:dyDescent="0.3">
      <c r="A30" s="2">
        <v>24</v>
      </c>
      <c r="B30" s="2" t="s">
        <v>31</v>
      </c>
      <c r="C30" s="3">
        <v>2395</v>
      </c>
      <c r="D30" s="3">
        <v>1422</v>
      </c>
      <c r="E30" s="3">
        <v>0</v>
      </c>
      <c r="F30" s="3">
        <v>3156</v>
      </c>
      <c r="G30" s="3">
        <v>0</v>
      </c>
      <c r="H30" s="3">
        <v>0</v>
      </c>
      <c r="I30" s="3">
        <v>0</v>
      </c>
      <c r="J30" s="7">
        <f t="shared" si="0"/>
        <v>3156</v>
      </c>
      <c r="K30" s="1"/>
      <c r="L30" s="1"/>
      <c r="M30" s="1"/>
    </row>
    <row r="31" spans="1:13" ht="15" x14ac:dyDescent="0.3">
      <c r="A31" s="2">
        <v>25</v>
      </c>
      <c r="B31" s="2" t="s">
        <v>32</v>
      </c>
      <c r="C31" s="3">
        <v>834528</v>
      </c>
      <c r="D31" s="3">
        <v>229700</v>
      </c>
      <c r="E31" s="3">
        <v>193682</v>
      </c>
      <c r="F31" s="3">
        <v>834600</v>
      </c>
      <c r="G31" s="3">
        <v>0</v>
      </c>
      <c r="H31" s="3">
        <v>0</v>
      </c>
      <c r="I31" s="3"/>
      <c r="J31" s="7">
        <f t="shared" si="0"/>
        <v>834600</v>
      </c>
      <c r="K31" s="1"/>
      <c r="L31" s="1"/>
      <c r="M31" s="1"/>
    </row>
    <row r="32" spans="1:13" ht="15" x14ac:dyDescent="0.3">
      <c r="A32" s="2">
        <v>26</v>
      </c>
      <c r="B32" s="2" t="s">
        <v>33</v>
      </c>
      <c r="C32" s="3">
        <v>218010</v>
      </c>
      <c r="D32" s="3">
        <v>145980</v>
      </c>
      <c r="E32" s="3">
        <v>0</v>
      </c>
      <c r="F32" s="3">
        <v>0</v>
      </c>
      <c r="G32" s="3">
        <v>0</v>
      </c>
      <c r="H32" s="3">
        <v>218010</v>
      </c>
      <c r="I32" s="3">
        <v>0</v>
      </c>
      <c r="J32" s="7">
        <f t="shared" si="0"/>
        <v>218010</v>
      </c>
      <c r="K32" s="1"/>
      <c r="L32" s="1"/>
      <c r="M32" s="1"/>
    </row>
    <row r="33" spans="3:13" x14ac:dyDescent="0.3">
      <c r="C33" s="8">
        <f>SUM(C8:C32)</f>
        <v>42519445</v>
      </c>
      <c r="D33" s="8">
        <f>SUM(D8:D32)</f>
        <v>6099625</v>
      </c>
      <c r="E33" s="8">
        <f>SUM(E8:E32)</f>
        <v>18267843</v>
      </c>
      <c r="F33" s="9">
        <f t="shared" ref="F33:J33" si="1">SUM(F8:F32)</f>
        <v>29871534</v>
      </c>
      <c r="G33" s="8">
        <f t="shared" si="1"/>
        <v>373954</v>
      </c>
      <c r="H33" s="8">
        <f t="shared" si="1"/>
        <v>8014212</v>
      </c>
      <c r="I33" s="8">
        <f t="shared" si="1"/>
        <v>4835039</v>
      </c>
      <c r="J33" s="8">
        <f t="shared" si="1"/>
        <v>43094739</v>
      </c>
      <c r="K33" s="1"/>
      <c r="L33" s="1"/>
      <c r="M33" s="1"/>
    </row>
  </sheetData>
  <autoFilter ref="A7:J7"/>
  <mergeCells count="12">
    <mergeCell ref="C5:C6"/>
    <mergeCell ref="D5:D6"/>
    <mergeCell ref="E5:E6"/>
    <mergeCell ref="C4:E4"/>
    <mergeCell ref="F4:J4"/>
    <mergeCell ref="A4:A6"/>
    <mergeCell ref="B4:B6"/>
    <mergeCell ref="F5:F6"/>
    <mergeCell ref="G5:G6"/>
    <mergeCell ref="H5:H6"/>
    <mergeCell ref="I5:I6"/>
    <mergeCell ref="J5:J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Venera Koiava</cp:lastModifiedBy>
  <dcterms:created xsi:type="dcterms:W3CDTF">2015-07-13T11:04:36Z</dcterms:created>
  <dcterms:modified xsi:type="dcterms:W3CDTF">2017-08-31T07:13:36Z</dcterms:modified>
</cp:coreProperties>
</file>