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9 წლიური დეკლარაციები\ელექტრონულები\"/>
    </mc:Choice>
  </mc:AlternateContent>
  <bookViews>
    <workbookView xWindow="0" yWindow="60" windowWidth="20730" windowHeight="11700" tabRatio="954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5" hidden="1">'ფორმა 4.2'!$A$8:$I$368</definedName>
    <definedName name="_xlnm._FilterDatabase" localSheetId="8" hidden="1">'ფორმა 4.5'!$A$9:$M$18</definedName>
    <definedName name="_xlnm._FilterDatabase" localSheetId="11" hidden="1">'ფორმა 5.2'!$A$8:$J$489</definedName>
    <definedName name="_xlnm._FilterDatabase" localSheetId="14" hidden="1">'ფორმა 5.5'!$A$8:$M$78</definedName>
    <definedName name="_xlnm._FilterDatabase" localSheetId="21" hidden="1">'ფორმა 9.1'!$A$7:$I$51</definedName>
    <definedName name="_xlnm._FilterDatabase" localSheetId="0" hidden="1">'ფორმა N1'!$A$7:$L$200</definedName>
    <definedName name="_xlnm._FilterDatabase" localSheetId="1" hidden="1">'ფორმა N2'!$A$8:$D$8</definedName>
    <definedName name="_xlnm._FilterDatabase" localSheetId="2" hidden="1">'ფორმა N3'!$A$8:$D$14</definedName>
    <definedName name="_xlnm._FilterDatabase" localSheetId="3" hidden="1">'ფორმა N4'!$A$8:$D$63</definedName>
    <definedName name="_xlnm._FilterDatabase" localSheetId="4" hidden="1">'ფორმა N4.1'!$B$23:$D$25</definedName>
    <definedName name="_xlnm._FilterDatabase" localSheetId="9" hidden="1">'ფორმა N5'!$A$8:$D$11</definedName>
    <definedName name="_xlnm._FilterDatabase" localSheetId="10" hidden="1">'ფორმა N5.1'!$B$9:$D$23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4.2'!$A$1:$I$383</definedName>
    <definedName name="_xlnm.Print_Area" localSheetId="7">'ფორმა 4.4'!$A$1:$H$46</definedName>
    <definedName name="_xlnm.Print_Area" localSheetId="8">'ფორმა 4.5'!$A$1:$M$38</definedName>
    <definedName name="_xlnm.Print_Area" localSheetId="11">'ფორმა 5.2'!$A$1:$J$500</definedName>
    <definedName name="_xlnm.Print_Area" localSheetId="13">'ფორმა 5.4'!$A$1:$H$46</definedName>
    <definedName name="_xlnm.Print_Area" localSheetId="14">'ფორმა 5.5'!$A$1:$M$93</definedName>
    <definedName name="_xlnm.Print_Area" localSheetId="21">'ფორმა 9.1'!$A$1:$I$61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9.7'!$A$1:$I$44</definedName>
    <definedName name="_xlnm.Print_Area" localSheetId="0">'ფორმა N1'!$A$1:$L$211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N4.1'!$A$1:$D$51</definedName>
    <definedName name="_xlnm.Print_Area" localSheetId="9">'ფორმა N5'!$A$1:$D$89</definedName>
    <definedName name="_xlnm.Print_Area" localSheetId="10">'ფორმა N5.1'!$A$1:$D$52</definedName>
    <definedName name="_xlnm.Print_Area" localSheetId="12">'ფორმა N5.3'!$A$1:$I$48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N8'!$A$1:$J$32</definedName>
    <definedName name="_xlnm.Print_Area" localSheetId="20">'ფორმა N9'!$A$1:$J$52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36" i="12" l="1"/>
  <c r="C17" i="40" l="1"/>
  <c r="I37" i="44"/>
  <c r="C53" i="40" l="1"/>
  <c r="D36" i="40" l="1"/>
  <c r="C13" i="26"/>
  <c r="D74" i="40" l="1"/>
  <c r="D65" i="40"/>
  <c r="D59" i="40"/>
  <c r="C59" i="40"/>
  <c r="D54" i="40"/>
  <c r="C54" i="40"/>
  <c r="D53" i="40"/>
  <c r="D48" i="40"/>
  <c r="C48" i="40"/>
  <c r="D37" i="40"/>
  <c r="C37" i="40"/>
  <c r="D33" i="40"/>
  <c r="C33" i="40"/>
  <c r="C30" i="40"/>
  <c r="C25" i="40"/>
  <c r="C24" i="40" s="1"/>
  <c r="D24" i="40"/>
  <c r="C19" i="40"/>
  <c r="D18" i="40"/>
  <c r="D14" i="40" s="1"/>
  <c r="D15" i="40"/>
  <c r="C15" i="40"/>
  <c r="D11" i="40"/>
  <c r="D10" i="40" s="1"/>
  <c r="C11" i="40"/>
  <c r="C10" i="40" s="1"/>
  <c r="D9" i="40" l="1"/>
  <c r="C18" i="40"/>
  <c r="C14" i="40" s="1"/>
  <c r="C9" i="40" l="1"/>
  <c r="I371" i="29" l="1"/>
  <c r="D28" i="26"/>
  <c r="D26" i="26"/>
  <c r="D31" i="26"/>
  <c r="D24" i="26"/>
  <c r="D12" i="26" l="1"/>
  <c r="C14" i="26"/>
  <c r="C15" i="26"/>
  <c r="C16" i="26"/>
  <c r="C17" i="26"/>
  <c r="C18" i="26"/>
  <c r="D18" i="26"/>
  <c r="D17" i="26"/>
  <c r="D16" i="26"/>
  <c r="D15" i="26"/>
  <c r="D14" i="26"/>
  <c r="D11" i="26"/>
  <c r="C26" i="26"/>
  <c r="C24" i="26" l="1"/>
  <c r="D59" i="47" l="1"/>
  <c r="D54" i="47"/>
  <c r="D48" i="47"/>
  <c r="D37" i="47"/>
  <c r="D33" i="47"/>
  <c r="D24" i="47"/>
  <c r="D18" i="47"/>
  <c r="D11" i="47" l="1"/>
  <c r="C11" i="47"/>
  <c r="D10" i="47" l="1"/>
  <c r="H488" i="43"/>
  <c r="I488" i="43"/>
  <c r="G488" i="43"/>
  <c r="H297" i="29" l="1"/>
  <c r="H371" i="29" s="1"/>
  <c r="G297" i="29"/>
  <c r="G371" i="29" s="1"/>
  <c r="D28" i="12" l="1"/>
  <c r="C13" i="47" l="1"/>
  <c r="D37" i="12"/>
  <c r="J24" i="10"/>
  <c r="I24" i="10"/>
  <c r="H24" i="10"/>
  <c r="G24" i="10"/>
  <c r="F24" i="10"/>
  <c r="E24" i="10"/>
  <c r="D24" i="10"/>
  <c r="C24" i="10"/>
  <c r="B24" i="10"/>
  <c r="I19" i="10"/>
  <c r="H19" i="10"/>
  <c r="G19" i="10"/>
  <c r="F19" i="10"/>
  <c r="F17" i="10" s="1"/>
  <c r="E19" i="10"/>
  <c r="E17" i="10" s="1"/>
  <c r="D19" i="10"/>
  <c r="D17" i="10" s="1"/>
  <c r="C19" i="10"/>
  <c r="C17" i="10" s="1"/>
  <c r="B19" i="10"/>
  <c r="B17" i="10" s="1"/>
  <c r="I17" i="10"/>
  <c r="H17" i="10"/>
  <c r="G17" i="10"/>
  <c r="I14" i="10"/>
  <c r="H14" i="10"/>
  <c r="G14" i="10"/>
  <c r="F14" i="10"/>
  <c r="E14" i="10"/>
  <c r="D14" i="10"/>
  <c r="C14" i="10"/>
  <c r="B14" i="10"/>
  <c r="J10" i="10"/>
  <c r="I10" i="10"/>
  <c r="H10" i="10"/>
  <c r="G10" i="10"/>
  <c r="F10" i="10"/>
  <c r="E10" i="10"/>
  <c r="D10" i="10"/>
  <c r="C10" i="10"/>
  <c r="B10" i="10"/>
  <c r="I9" i="10" l="1"/>
  <c r="B9" i="10"/>
  <c r="C9" i="10"/>
  <c r="E9" i="10"/>
  <c r="G9" i="10"/>
  <c r="H9" i="10"/>
  <c r="F9" i="10"/>
  <c r="D9" i="10"/>
  <c r="J16" i="10"/>
  <c r="J14" i="10" s="1"/>
  <c r="J21" i="10"/>
  <c r="J19" i="10" s="1"/>
  <c r="J17" i="10" s="1"/>
  <c r="J9" i="10" l="1"/>
  <c r="C28" i="3"/>
  <c r="C16" i="47" l="1"/>
  <c r="D16" i="47"/>
  <c r="C28" i="26"/>
  <c r="C31" i="26"/>
  <c r="C25" i="7"/>
  <c r="D25" i="7"/>
  <c r="D12" i="3"/>
  <c r="D16" i="3"/>
  <c r="D27" i="3"/>
  <c r="D26" i="3" s="1"/>
  <c r="C27" i="3"/>
  <c r="D15" i="47" l="1"/>
  <c r="D14" i="47" s="1"/>
  <c r="D9" i="47" s="1"/>
  <c r="D36" i="26"/>
  <c r="H37" i="44" l="1"/>
  <c r="L75" i="46"/>
  <c r="D30" i="27"/>
  <c r="C30" i="27"/>
  <c r="D25" i="27"/>
  <c r="C25" i="27"/>
  <c r="D22" i="27"/>
  <c r="C22" i="27"/>
  <c r="D21" i="27"/>
  <c r="C21" i="27"/>
  <c r="G10" i="18" l="1"/>
  <c r="G11" i="18" s="1"/>
  <c r="L41" i="46"/>
  <c r="L27" i="46"/>
  <c r="L25" i="46"/>
  <c r="K25" i="46" s="1"/>
  <c r="A5" i="46"/>
  <c r="H2" i="43"/>
  <c r="H1" i="43"/>
  <c r="L82" i="46" l="1"/>
  <c r="D11" i="12" l="1"/>
  <c r="C27" i="7" l="1"/>
  <c r="C34" i="12" l="1"/>
  <c r="C11" i="12"/>
  <c r="C24" i="47" l="1"/>
  <c r="C2" i="27"/>
  <c r="C1" i="27"/>
  <c r="C36" i="26" l="1"/>
  <c r="C2" i="40" l="1"/>
  <c r="D2" i="12" l="1"/>
  <c r="D45" i="12"/>
  <c r="C45" i="12"/>
  <c r="D34" i="12"/>
  <c r="A5" i="12"/>
  <c r="A4" i="12"/>
  <c r="C10" i="12" l="1"/>
  <c r="D10" i="12"/>
  <c r="L22" i="55"/>
  <c r="C66" i="12" l="1"/>
  <c r="C64" i="12" s="1"/>
  <c r="C44" i="12" s="1"/>
  <c r="D66" i="12"/>
  <c r="D64" i="12" s="1"/>
  <c r="D44" i="12" s="1"/>
  <c r="A5" i="44" l="1"/>
  <c r="C23" i="59" l="1"/>
  <c r="A5" i="56" l="1"/>
  <c r="A5" i="9"/>
  <c r="A4" i="9"/>
  <c r="C39" i="27"/>
  <c r="A6" i="27"/>
  <c r="A5" i="27"/>
  <c r="D73" i="47"/>
  <c r="C73" i="47"/>
  <c r="D65" i="47"/>
  <c r="C59" i="47"/>
  <c r="C54" i="47"/>
  <c r="C48" i="47"/>
  <c r="C37" i="47"/>
  <c r="C33" i="47"/>
  <c r="C15" i="47"/>
  <c r="C10" i="47"/>
  <c r="D31" i="7"/>
  <c r="C31" i="7"/>
  <c r="C26" i="7" s="1"/>
  <c r="D27" i="7"/>
  <c r="D26" i="7" s="1"/>
  <c r="D19" i="7"/>
  <c r="C19" i="7"/>
  <c r="D16" i="7"/>
  <c r="C16" i="7"/>
  <c r="D12" i="7"/>
  <c r="C12" i="7"/>
  <c r="D39" i="27" l="1"/>
  <c r="C18" i="47"/>
  <c r="D10" i="7"/>
  <c r="D9" i="7" s="1"/>
  <c r="C22" i="59"/>
  <c r="C14" i="47" l="1"/>
  <c r="C10" i="7"/>
  <c r="C9" i="7" s="1"/>
  <c r="C9" i="47" l="1"/>
  <c r="A5" i="29"/>
  <c r="A4" i="29"/>
  <c r="I2" i="29"/>
  <c r="C12" i="3" l="1"/>
  <c r="C25" i="59" l="1"/>
  <c r="C21" i="59"/>
  <c r="C19" i="59"/>
  <c r="C18" i="59"/>
  <c r="C12" i="59"/>
  <c r="I2" i="35" l="1"/>
  <c r="I2" i="39"/>
  <c r="K2" i="57"/>
  <c r="I2" i="10"/>
  <c r="G2" i="18"/>
  <c r="C2" i="28"/>
  <c r="C2" i="5"/>
  <c r="G2" i="45"/>
  <c r="C2" i="47"/>
  <c r="L3" i="55"/>
  <c r="G2" i="34"/>
  <c r="G2" i="30"/>
  <c r="C2" i="26"/>
  <c r="C2" i="7"/>
  <c r="C2" i="3"/>
  <c r="C2" i="59"/>
  <c r="A5" i="57"/>
  <c r="A6" i="59"/>
  <c r="C13" i="59" l="1"/>
  <c r="I34" i="35"/>
  <c r="A6" i="55" l="1"/>
  <c r="A5" i="35" l="1"/>
  <c r="A5" i="39"/>
  <c r="A5" i="10"/>
  <c r="A5" i="18"/>
  <c r="A6" i="28"/>
  <c r="A6" i="5"/>
  <c r="A5" i="45"/>
  <c r="A5" i="47"/>
  <c r="A5" i="34"/>
  <c r="A5" i="30"/>
  <c r="A6" i="26"/>
  <c r="A7" i="40"/>
  <c r="A5" i="7"/>
  <c r="A5" i="3"/>
  <c r="D31" i="3" l="1"/>
  <c r="C31" i="3"/>
  <c r="C26" i="3" s="1"/>
  <c r="C24" i="59" l="1"/>
  <c r="H34" i="45"/>
  <c r="G34" i="45"/>
  <c r="C20" i="59" l="1"/>
  <c r="D17" i="28"/>
  <c r="C17" i="28"/>
  <c r="C11" i="59" l="1"/>
  <c r="A6" i="40"/>
  <c r="H39" i="10" l="1"/>
  <c r="H36" i="10" s="1"/>
  <c r="H32" i="10"/>
  <c r="A4" i="39" l="1"/>
  <c r="A4" i="35" l="1"/>
  <c r="H34" i="34" l="1"/>
  <c r="G34" i="34"/>
  <c r="A4" i="34"/>
  <c r="A4" i="30" l="1"/>
  <c r="A5" i="28" l="1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A4" i="18"/>
  <c r="A4" i="10" l="1"/>
  <c r="A5" i="5"/>
  <c r="A4" i="7"/>
  <c r="I39" i="10" l="1"/>
  <c r="I36" i="10" s="1"/>
  <c r="I32" i="10"/>
  <c r="G39" i="10"/>
  <c r="G36" i="10" s="1"/>
  <c r="G32" i="10"/>
  <c r="E39" i="10"/>
  <c r="E36" i="10" s="1"/>
  <c r="E32" i="10"/>
  <c r="C39" i="10"/>
  <c r="C36" i="10" s="1"/>
  <c r="C32" i="10"/>
  <c r="J39" i="10" l="1"/>
  <c r="J36" i="10" s="1"/>
  <c r="F39" i="10"/>
  <c r="F36" i="10" s="1"/>
  <c r="D39" i="10"/>
  <c r="D36" i="10" s="1"/>
  <c r="B39" i="10"/>
  <c r="B36" i="10" s="1"/>
  <c r="J32" i="10"/>
  <c r="F32" i="10"/>
  <c r="D32" i="10"/>
  <c r="B32" i="10"/>
  <c r="D17" i="5"/>
  <c r="C14" i="59" s="1"/>
  <c r="C17" i="5"/>
  <c r="D14" i="5"/>
  <c r="C14" i="5"/>
  <c r="D11" i="5"/>
  <c r="C11" i="5"/>
  <c r="D19" i="3"/>
  <c r="D10" i="3" s="1"/>
  <c r="D9" i="3" s="1"/>
  <c r="C19" i="3"/>
  <c r="C16" i="3"/>
  <c r="C10" i="3" l="1"/>
  <c r="C9" i="3" s="1"/>
  <c r="D10" i="5"/>
  <c r="C10" i="59" s="1"/>
  <c r="C10" i="5"/>
  <c r="C17" i="59" l="1"/>
</calcChain>
</file>

<file path=xl/sharedStrings.xml><?xml version="1.0" encoding="utf-8"?>
<sst xmlns="http://schemas.openxmlformats.org/spreadsheetml/2006/main" count="7319" uniqueCount="2198">
  <si>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</si>
  <si>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</si>
  <si>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</si>
  <si>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</si>
  <si>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</si>
  <si>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</si>
  <si>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</si>
  <si>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</si>
  <si>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</si>
  <si>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</si>
  <si>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</si>
  <si>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</si>
  <si>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</si>
  <si>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</si>
  <si>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</si>
  <si>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</si>
  <si>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</si>
  <si>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</si>
  <si>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</si>
  <si>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</si>
  <si>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</si>
  <si>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</si>
  <si>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</si>
  <si>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</si>
  <si>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</si>
  <si>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</si>
  <si>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</si>
  <si>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</si>
  <si>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</si>
  <si>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</si>
  <si>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</si>
  <si>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</si>
  <si>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</si>
  <si>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</si>
  <si>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</si>
  <si>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</si>
  <si>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</si>
  <si>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</si>
  <si>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</si>
  <si>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</si>
  <si>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</si>
  <si>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</si>
  <si>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</si>
  <si>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</si>
  <si>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</si>
  <si>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</si>
  <si>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</si>
  <si>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</si>
  <si>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</si>
  <si>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</si>
  <si>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</si>
  <si>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</si>
  <si>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</si>
  <si>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</si>
  <si>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</si>
  <si>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</si>
  <si>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</si>
  <si>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</si>
  <si>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</si>
  <si>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</si>
  <si>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</si>
  <si>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</si>
  <si>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</si>
  <si>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</si>
  <si>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</si>
  <si>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</si>
  <si>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</si>
  <si>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</si>
  <si>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</si>
  <si>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</si>
  <si>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</si>
  <si>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</si>
  <si>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</si>
  <si>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</si>
  <si>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</si>
  <si>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</si>
  <si>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</si>
  <si>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</si>
  <si>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</si>
  <si>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</si>
  <si>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</si>
  <si>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</si>
  <si>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</si>
  <si>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</si>
  <si>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</si>
  <si>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</si>
  <si>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</si>
  <si>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</si>
  <si>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</si>
  <si>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</si>
  <si>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</si>
  <si>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</si>
  <si>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</si>
  <si>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</si>
  <si>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</si>
  <si>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</si>
  <si>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</si>
  <si>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</si>
  <si>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</si>
  <si>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</si>
  <si>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</si>
  <si>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</si>
  <si>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</si>
  <si>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</si>
  <si>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</si>
  <si>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</si>
  <si>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</si>
  <si>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</si>
  <si>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</si>
  <si>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</si>
  <si>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</si>
  <si>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</si>
  <si>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</si>
  <si>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</si>
  <si>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</si>
  <si>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</si>
  <si>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</si>
  <si>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</si>
  <si>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</si>
  <si>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</si>
  <si>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</si>
  <si>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</si>
  <si>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</si>
  <si>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</si>
  <si>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</si>
  <si>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</si>
  <si>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</si>
  <si>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</si>
  <si>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</si>
  <si>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</si>
  <si>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</si>
  <si>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</si>
  <si>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</si>
  <si>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</si>
  <si>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</si>
  <si>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</si>
  <si>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</si>
  <si>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</si>
  <si>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</si>
  <si>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</si>
  <si>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</si>
  <si>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</si>
  <si>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</si>
  <si>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</si>
  <si>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</si>
  <si>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</si>
  <si>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</si>
  <si>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</si>
  <si>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</si>
  <si>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</si>
  <si>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</si>
  <si>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</si>
  <si>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</si>
  <si>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</si>
  <si>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</si>
  <si>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</si>
  <si>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</si>
  <si>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</si>
  <si>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</si>
  <si>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</si>
  <si>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</si>
  <si>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</si>
  <si>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</si>
  <si>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</si>
  <si>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</si>
  <si>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</si>
  <si>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</si>
  <si>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</si>
  <si>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</si>
  <si>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</si>
  <si>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</si>
  <si>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</si>
  <si>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</si>
  <si>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</si>
  <si>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</si>
  <si>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</si>
  <si>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</si>
  <si>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</si>
  <si>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</si>
  <si>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</si>
  <si>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</si>
  <si>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</si>
  <si>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</si>
  <si>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</si>
  <si>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</si>
  <si>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</si>
  <si>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</si>
  <si>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</si>
  <si>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</si>
  <si>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</si>
  <si>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</si>
  <si>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</si>
  <si>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</si>
  <si>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</si>
  <si>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</si>
  <si>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</si>
  <si>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</si>
  <si>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</si>
  <si>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</si>
  <si>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</si>
  <si>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</si>
  <si>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</si>
  <si>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</si>
  <si>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</si>
  <si>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</si>
  <si>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</si>
  <si>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</si>
  <si>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</si>
  <si>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</si>
  <si>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</si>
  <si>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</si>
  <si>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</si>
  <si>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</si>
  <si>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</si>
  <si>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</si>
  <si>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</si>
  <si>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</si>
  <si>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</si>
  <si>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</si>
  <si>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</si>
  <si>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</si>
  <si>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</si>
  <si>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</si>
  <si>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</si>
  <si>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</si>
  <si>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</si>
  <si>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</si>
  <si>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</si>
  <si>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</si>
  <si>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</si>
  <si>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</si>
  <si>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</si>
  <si>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</si>
  <si>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</si>
  <si>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</si>
  <si>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</si>
  <si>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</si>
  <si>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</si>
  <si>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</si>
  <si>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</si>
  <si>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</si>
  <si>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</si>
  <si>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</si>
  <si>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</si>
  <si>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</si>
  <si>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</si>
  <si>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</si>
  <si>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</si>
  <si>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</si>
  <si>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</si>
  <si>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</si>
  <si>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</si>
  <si>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</si>
  <si>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</si>
  <si>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</si>
  <si>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</si>
  <si>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</si>
  <si>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</si>
  <si>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</si>
  <si>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</si>
  <si>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</si>
  <si>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</si>
  <si>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</si>
  <si>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</si>
  <si>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</si>
  <si>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</si>
  <si>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</si>
  <si>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</si>
  <si>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</si>
  <si>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</si>
  <si>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</si>
  <si>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</si>
  <si>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</si>
  <si>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</si>
  <si>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</si>
  <si>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</si>
  <si>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</si>
  <si>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</si>
  <si>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</si>
  <si>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</si>
  <si>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</si>
  <si>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</si>
  <si>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</si>
  <si>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</si>
  <si>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</si>
  <si>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</si>
  <si>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</si>
  <si>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</si>
  <si>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</si>
  <si>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</si>
  <si>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</si>
  <si>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</si>
  <si>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</si>
  <si>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</si>
  <si>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</si>
  <si>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</si>
  <si>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</si>
  <si>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</si>
  <si>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</si>
  <si>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</si>
  <si>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</si>
  <si>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</si>
  <si>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</si>
  <si>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</si>
  <si>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</si>
  <si>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</si>
  <si>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</si>
  <si>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</si>
  <si>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</si>
  <si>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</si>
  <si>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</si>
  <si>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</si>
  <si>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</si>
  <si>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</si>
  <si>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</si>
  <si>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</si>
  <si>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</si>
  <si>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</si>
  <si>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</si>
  <si>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</si>
  <si>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</si>
  <si>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</si>
  <si>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</si>
  <si>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</si>
  <si>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</si>
  <si>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</si>
  <si>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</si>
  <si>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</si>
  <si>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</si>
  <si>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</si>
  <si>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</si>
  <si>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</si>
  <si>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</si>
  <si>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</si>
  <si>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</si>
  <si>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</si>
  <si>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</si>
  <si>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</si>
  <si>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</si>
  <si>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</si>
  <si>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</si>
  <si>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</si>
  <si>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</si>
  <si>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</si>
  <si>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</si>
  <si>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</si>
  <si>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</si>
  <si>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</si>
  <si>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</si>
  <si>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</si>
  <si>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</si>
  <si>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</si>
  <si>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</si>
  <si>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</si>
  <si>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</si>
  <si>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</si>
  <si>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</si>
  <si>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</si>
  <si>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</si>
  <si>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</si>
  <si>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</si>
  <si>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</si>
  <si>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</si>
  <si>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</si>
  <si>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</si>
  <si>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</si>
  <si>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</si>
  <si>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</si>
  <si>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</si>
  <si>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</si>
  <si>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</si>
  <si>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</si>
  <si>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</si>
  <si>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</si>
  <si>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</si>
  <si>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</si>
  <si>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</si>
  <si>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</si>
  <si>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</si>
  <si>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</si>
  <si>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</si>
  <si>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</si>
  <si>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</si>
  <si>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</si>
  <si>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</si>
  <si>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</si>
  <si>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</si>
  <si>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</si>
  <si>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</si>
  <si>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</si>
  <si>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</si>
  <si>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</si>
  <si>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</si>
  <si>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</si>
  <si>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</si>
  <si>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</si>
  <si>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</si>
  <si>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</si>
  <si>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</si>
  <si>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</si>
  <si>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</si>
  <si>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</si>
  <si>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</si>
  <si>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</si>
  <si>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</si>
  <si>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</si>
  <si>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</si>
  <si>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</si>
  <si>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</si>
  <si>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</si>
  <si>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</si>
  <si>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</si>
  <si>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</si>
  <si>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</si>
  <si>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</si>
  <si>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</si>
  <si>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</si>
  <si>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</si>
  <si>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</si>
  <si>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</si>
  <si>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</si>
  <si>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</si>
  <si>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</si>
  <si>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</si>
  <si>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</si>
  <si>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</si>
  <si>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</si>
  <si>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</si>
  <si>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</si>
  <si>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</si>
  <si>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</si>
  <si>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</si>
  <si>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</si>
  <si>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</si>
  <si>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</si>
  <si>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</si>
  <si>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</si>
  <si>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</si>
  <si>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</si>
  <si>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</si>
  <si>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</si>
  <si>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</si>
  <si>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</si>
  <si>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</si>
  <si>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</si>
  <si>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</si>
  <si>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</si>
  <si>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</si>
  <si>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</si>
  <si>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</si>
  <si>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</si>
  <si>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</si>
  <si>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</si>
  <si>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</si>
  <si>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</si>
  <si>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</si>
  <si>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</si>
  <si>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</si>
  <si>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</si>
  <si>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</si>
  <si>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</si>
  <si>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</si>
  <si>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</si>
  <si>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</si>
  <si>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</si>
  <si>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</si>
  <si>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</si>
  <si>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</si>
  <si>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</si>
  <si>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</si>
  <si>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</si>
  <si>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</si>
  <si>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</si>
  <si>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</si>
  <si>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</si>
  <si>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</si>
  <si>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</si>
  <si>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</si>
  <si>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</si>
  <si>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</si>
  <si>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</si>
  <si>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</si>
  <si>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</si>
  <si>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</si>
  <si>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</si>
  <si>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</si>
  <si>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</si>
  <si>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</si>
  <si>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</si>
  <si>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</si>
  <si>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</si>
  <si>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</si>
  <si>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</si>
  <si>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</si>
  <si>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</si>
  <si>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</si>
  <si>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</si>
  <si>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</si>
  <si>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</si>
  <si>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</si>
  <si>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</si>
  <si>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</si>
  <si>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</si>
  <si>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</si>
  <si>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</si>
  <si>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</si>
  <si>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ლიბერთი</t>
  </si>
  <si>
    <t>ინტერნეტ-რეკლამს ხრჯი</t>
  </si>
  <si>
    <t>მპგ "ევროპული საქართველო-მოძრაობა თავისუფლებისთვის"</t>
  </si>
  <si>
    <t>საკუთრება</t>
  </si>
  <si>
    <t>ავტომობილი</t>
  </si>
  <si>
    <t>სუზუკი</t>
  </si>
  <si>
    <t>გრანდ ვიტარა</t>
  </si>
  <si>
    <t>PQ295QP</t>
  </si>
  <si>
    <t>209437420</t>
  </si>
  <si>
    <t xml:space="preserve">ხელმძღვანელი                                                  ბუღალტერი (ან საამისოდ უფლებამოსილი </t>
  </si>
  <si>
    <t>GE27LB0123110265015000</t>
  </si>
  <si>
    <t>შპს "დეიზი"</t>
  </si>
  <si>
    <t>დროშები</t>
  </si>
  <si>
    <t>შპს "ტორი პლუსი"</t>
  </si>
  <si>
    <t>1.2.15.3</t>
  </si>
  <si>
    <t>1.2.15.4</t>
  </si>
  <si>
    <t>1.2.15.5</t>
  </si>
  <si>
    <t>1.2.15.7</t>
  </si>
  <si>
    <t>1.2.15.8</t>
  </si>
  <si>
    <t>1.2.15.10</t>
  </si>
  <si>
    <t>1.2.15.11</t>
  </si>
  <si>
    <t>1.2.15.12</t>
  </si>
  <si>
    <t>1.2.15.13</t>
  </si>
  <si>
    <t>1.6.4.3</t>
  </si>
  <si>
    <t>1.6.4.4</t>
  </si>
  <si>
    <t>1.6.4.5</t>
  </si>
  <si>
    <t>1.6.4.6</t>
  </si>
  <si>
    <t>1.6.4.7</t>
  </si>
  <si>
    <t>1.6.4.8</t>
  </si>
  <si>
    <t>1.6.4.9</t>
  </si>
  <si>
    <t>შპს "ახალი ამბები"</t>
  </si>
  <si>
    <t>205075014</t>
  </si>
  <si>
    <t>შპს "რადიო კომპანია პირველი რადიო"</t>
  </si>
  <si>
    <t>211323735</t>
  </si>
  <si>
    <t>ბრენდირებული აქსესუარებით რკლამის ხარჯი</t>
  </si>
  <si>
    <t>200179145</t>
  </si>
  <si>
    <t>249271167</t>
  </si>
  <si>
    <t>ევრო</t>
  </si>
  <si>
    <t>facebook</t>
  </si>
  <si>
    <t>ბანერი</t>
  </si>
  <si>
    <t>01/01/2018-31/12/2018</t>
  </si>
  <si>
    <t>პოლიგრაფიული მომსახურება</t>
  </si>
  <si>
    <t>1.6.4.10</t>
  </si>
  <si>
    <t>ავტოსატრანსპორტო ჯარიმის თანხა</t>
  </si>
  <si>
    <t>ავტომანქანის პარკინგის საფასური</t>
  </si>
  <si>
    <t>სს სილქნეტი</t>
  </si>
  <si>
    <t>შპს "ლიდერ თრეიდი"</t>
  </si>
  <si>
    <t>204566978</t>
  </si>
  <si>
    <t>205129617</t>
  </si>
  <si>
    <t>შპს "ყაზტრანსგაზ-თბილისი"</t>
  </si>
  <si>
    <t>სს "ენერგო პრო ჯორჯია"</t>
  </si>
  <si>
    <t>შპს საქართველოს გაერთიანებული წყალმომარაგების კომპანია</t>
  </si>
  <si>
    <t>412670097</t>
  </si>
  <si>
    <t>205169066</t>
  </si>
  <si>
    <t>შპს "სოკარ ჯორჯია გაზი"</t>
  </si>
  <si>
    <t>202403121</t>
  </si>
  <si>
    <t>ესემეს მომსახურება</t>
  </si>
  <si>
    <t>1.2.15.6</t>
  </si>
  <si>
    <t>1.2.15.9</t>
  </si>
  <si>
    <t>01/01/2019-31/12/2019</t>
  </si>
  <si>
    <t>01/22/2019</t>
  </si>
  <si>
    <t>02/23/2019</t>
  </si>
  <si>
    <t>02/27/2019</t>
  </si>
  <si>
    <t>03/15/2019</t>
  </si>
  <si>
    <t>03/25/2019</t>
  </si>
  <si>
    <t>04/10/2019</t>
  </si>
  <si>
    <t>04/25/2019</t>
  </si>
  <si>
    <t>05/20/2019</t>
  </si>
  <si>
    <t>05/24/2019</t>
  </si>
  <si>
    <t>06/25/2019</t>
  </si>
  <si>
    <t>07/29/2019</t>
  </si>
  <si>
    <t>08/30/2019</t>
  </si>
  <si>
    <t>09/26/2019</t>
  </si>
  <si>
    <t>10/30/2019</t>
  </si>
  <si>
    <t>11/28/2019</t>
  </si>
  <si>
    <t>12/24/2019</t>
  </si>
  <si>
    <t>ფულადი შემოწირულობა</t>
  </si>
  <si>
    <t>სერგო ჯალაღანია</t>
  </si>
  <si>
    <t>აკმამედ იმამკულიევი</t>
  </si>
  <si>
    <t>თეოდორე ჩარლზ ჯონასი</t>
  </si>
  <si>
    <t>გუტბროდ ჰანს ფრიდრიხ</t>
  </si>
  <si>
    <t>სევერიან გორდულაძე</t>
  </si>
  <si>
    <t>55001005063</t>
  </si>
  <si>
    <t>55001002649</t>
  </si>
  <si>
    <t>28001005839</t>
  </si>
  <si>
    <t>01017039909</t>
  </si>
  <si>
    <t>01291004457</t>
  </si>
  <si>
    <t>53001012047</t>
  </si>
  <si>
    <t>GE08LB0711110044267001</t>
  </si>
  <si>
    <t>GE41LB0711133996260000</t>
  </si>
  <si>
    <t>GE54LB0020001005140000</t>
  </si>
  <si>
    <t>GE59LB0711146411360001</t>
  </si>
  <si>
    <t>GE47TB1100000316200726</t>
  </si>
  <si>
    <t>GE55PC0053600100011872</t>
  </si>
  <si>
    <t>GE59LB0711158657707001</t>
  </si>
  <si>
    <t xml:space="preserve">ლიბერთი </t>
  </si>
  <si>
    <t>თიბისი ბანკი</t>
  </si>
  <si>
    <t>პროკრედიტი</t>
  </si>
  <si>
    <t>ზურაბ ჯიბუხაია</t>
  </si>
  <si>
    <t>არაფულადი შემოწირულობა</t>
  </si>
  <si>
    <t>ხათუნა ბერძენიშვილი</t>
  </si>
  <si>
    <t>01035000207</t>
  </si>
  <si>
    <t>კომპიუტერი, (IMac,27 inch, 2010 სერიული ნომერი w8048332DBS)თხოვების ვადა 31.12.2019</t>
  </si>
  <si>
    <t>თხოვება</t>
  </si>
  <si>
    <t>ბესიკ დონაძე</t>
  </si>
  <si>
    <t>ავტომობილი,მარკა:FORD, do579nk გამოშვების წელი 2011,ფერი შავი, ძრავის მოცულობა 11999,თხოვების ვადა 2019 წლის 31 მაისამდე</t>
  </si>
  <si>
    <t>ოთარი კახიძე</t>
  </si>
  <si>
    <t>ავტომობილი,მარკა:BMW, OT707OK გამოშვები9ს წელი 2007,ფერი ლურჯი,ძრავის მოცულობა 2494,თხოვების ვადა 2019 წლის 17 აპრილიდან 2020წლის 18 აპრილამდე</t>
  </si>
  <si>
    <t>მედეა გოცირიძე</t>
  </si>
  <si>
    <t xml:space="preserve">
    01017003946
</t>
  </si>
  <si>
    <t>უძრავი ქონების ფასადის დროებით სარგებლობა,მის: თბილისი,მაჩაბელის ქ#15, საკადასტრო კოდი 01,15,05,077,003,01,510. თხოვების ვადა 2019 წლის 20 ივნისის პერიოდამდე</t>
  </si>
  <si>
    <t>კონსტანტინე ბაღდადიშვილი</t>
  </si>
  <si>
    <t xml:space="preserve">
    01017013255
</t>
  </si>
  <si>
    <t>უძრავი ქონების ფასადის დროებით სარგებლობა,მის: თბილისი,ერეკლე ტატიშვილის #4,საკადასტრო კოდი 01.15,02,008,029,01,006 და 01,15,02,008,018,01,516 და 01,15,02,008,018,01,517 თხოვების ვადა 2019 წლის 20 ივნისის პერიოდამდე</t>
  </si>
  <si>
    <t xml:space="preserve">300.00
</t>
  </si>
  <si>
    <t>არჩილ უგულავა</t>
  </si>
  <si>
    <t xml:space="preserve">
    01020002646
</t>
  </si>
  <si>
    <t>უძრავი ქონების ფასადის დროებით სარგებლობა,მის: თბილისი,ცხემის შესახ # 6, საკადასტრო კოდი 01,15,05,05,041,01,500. თხოვების ვადა 2019 წლის 20 ივნისის პერიოდამდე</t>
  </si>
  <si>
    <t>მაზახირ ნურმამედოვი</t>
  </si>
  <si>
    <t xml:space="preserve">
    28001096046
</t>
  </si>
  <si>
    <t>ავტომობილი,მარკა:OPEL, RB660RB,გამოშვების წელი 1996,ფერი ყავისფერი,ძრავის მოცულობა 1598, თხოვების ვადა 2019 წლის 31 ივნისამდე</t>
  </si>
  <si>
    <t>დავით ავალიანი</t>
  </si>
  <si>
    <t xml:space="preserve">
    01006011963
</t>
  </si>
  <si>
    <t>ავტომობილის მარკა/მოდელი: ფორდი,ფურგონი.OU239OUგამოშვების წელი 1996. თხოვების ვადა 2019 წლის 31 დეკემბრამდე</t>
  </si>
  <si>
    <t xml:space="preserve">
    01012002753
</t>
  </si>
  <si>
    <t>ავტომობილი,მარკა:FORD, do579nk გამოშვების წელი 2011,ფერი შავი, ძრავის მოცულობა 11999,თხოვების ვადა 2019 წლის 31 დეკემბრამდე</t>
  </si>
  <si>
    <t>ალეკო სიდამონიძე</t>
  </si>
  <si>
    <t xml:space="preserve">
    43001039739
</t>
  </si>
  <si>
    <t>მარკა HONDA, aa930ww გამოშვების წელი 2000,ფერი რუხი,ძრავის მოცულობა 1590,საიდენტიფიკაციო კოდი#GH31013663, თხოვების ვადა 2019 წლის 31 დეკემბრამდე</t>
  </si>
  <si>
    <t>ამბროსი თვალოძე</t>
  </si>
  <si>
    <t xml:space="preserve">
    55001002156
</t>
  </si>
  <si>
    <t>მარკა/მოდელი: OPEL ASTRA,სარეგ.ნომერი AI758IA, გამოშვების წელი: 1997, თხოვების ვადა 2019 წლის 31 დეკემბრამდე</t>
  </si>
  <si>
    <t>ბესიკ კვიციანი</t>
  </si>
  <si>
    <t xml:space="preserve">
    62001032918
</t>
  </si>
  <si>
    <t>ავტომობილის მარკა/მოდელი: სუზუკი,სარეგ.ნომერი PI777KO, გამოშვების წელი: 1998, თხოვების ვადა 2019 წლის 31 დეკემბრამდე</t>
  </si>
  <si>
    <t>გიორგი ბოკერია</t>
  </si>
  <si>
    <t xml:space="preserve">
    01026000697
</t>
  </si>
  <si>
    <t>მოდელი:ტოიოტა,MM568HH გამოშვების წელი 2014,ფერი ყავისფერი, ტიპი: სედანი, ძრავის მოცულობა 2494, თხოვების ვადა 2019 წლის 31 დეკემბრამდე</t>
  </si>
  <si>
    <t>ვალერი ყურაშვილი</t>
  </si>
  <si>
    <t xml:space="preserve">
    55001005144
</t>
  </si>
  <si>
    <t>მარკა/მოდელი: NISSAN NAVARA, სარეგ.ნომერი GO505RD,გამოშვების წელი: 1997, თხოვების ვადა 2019 წლის 31 დეკემბრამდე</t>
  </si>
  <si>
    <t>ვარლამი ბოჭორიშვილი</t>
  </si>
  <si>
    <t xml:space="preserve">
    21001005161
</t>
  </si>
  <si>
    <t>ავტომობილი, მარკა SUBARU,rr 490nnგამოშვების წელი 2004,ფერი რუხი,ძრავის მოცულობა 1994,საიდენტიფიკაციო #SG5075779, თხოვების ვადა 2019 წლის 31 დეკემბრამდე</t>
  </si>
  <si>
    <t>ზაური სესიტაშვილი</t>
  </si>
  <si>
    <t xml:space="preserve">
    40001001847
</t>
  </si>
  <si>
    <t>მარკა HONDA CR_V vrv 162 გამოშვების წელი 2001,ფერი რუხი,ძრავის მოცულობა 2000,საიდენტიფიკაციო კოდი# jHLRD18471C032066, თხოვების ვადა 2019 წლის 31 დეკემბრამდე</t>
  </si>
  <si>
    <t>თეიმურაზ დანგაძე</t>
  </si>
  <si>
    <t xml:space="preserve">
    55001005919
</t>
  </si>
  <si>
    <t>მარკა/მოდელი: OPEL ZAFIRA-A, სარეგ.ნომერი GG938CC,გამოშვების წელი: 2000, თხოვების ვადა 2019 წლის 31 დეკემბრამდე</t>
  </si>
  <si>
    <t>ირაკლი ჯაში</t>
  </si>
  <si>
    <t xml:space="preserve">
    01324095165
</t>
  </si>
  <si>
    <t>ავტომობილის მარკა/მოდელი: ნისან ტიანა,სარეგ.ნომერი PI369IP, გამოშვების წელი: 2004, თხოვების ვადა 2019 წლის 31 დეკემბრამდე</t>
  </si>
  <si>
    <t>კობა ძაგნიძე</t>
  </si>
  <si>
    <t xml:space="preserve">
    17001021695
</t>
  </si>
  <si>
    <t>მარკა/მოდელი: ტოიოტა/პრადო, გამოშვების წელი: 2008,მანქანის ნომერი XE777KI.თხოვების ვადა 2019 წლის 31 დეკემბრამდე</t>
  </si>
  <si>
    <t>ბესიკი ლობჯანიძე</t>
  </si>
  <si>
    <t xml:space="preserve">
    01021010720
</t>
  </si>
  <si>
    <t>ავტომობილის მარკა/მოდელი: VAZ 2121,სარეგ.ნომერი WVV837, გამოშვების წელი: 1986, თხოვების ვადა 2019 წლის 31 დეკემბრამდე</t>
  </si>
  <si>
    <t>მამუკა აბესაძე</t>
  </si>
  <si>
    <t xml:space="preserve">
    60002011281
</t>
  </si>
  <si>
    <t>მარკა/მოდელი: MERCEDES_BENZ,E 270 CDI, სარეგ.ნომერი IM024ER,გამოშვების წელი: 2002, თხოვების ვადა 2019 წლის 31 დეკემბრამდე</t>
  </si>
  <si>
    <t>მზია იოსელიანი</t>
  </si>
  <si>
    <t xml:space="preserve">
    01027009125
</t>
  </si>
  <si>
    <t>მარკა/მოდელი: ტოიოტა/პრიუსი, PQ368QP,გამოშვების წელი: 2012, თხოვების ვადა 2019 წლის 31დეკემბრამდე</t>
  </si>
  <si>
    <t>მიხეილ კვატაია</t>
  </si>
  <si>
    <t xml:space="preserve">
    21001000991
</t>
  </si>
  <si>
    <t>ავტომობილი,მარკა MERCEDES_BENZ (E200),ba886ab გამოშვების წელი 1997,ფერი იისფერი,ძრავის მოცულობა 1998,საიდენტიფიკაციო # WDB2100351A395552, თხოვების ვადა 2019 წლის 31 დეკემბრამდე</t>
  </si>
  <si>
    <t>ომარ ტურძელაძე</t>
  </si>
  <si>
    <t xml:space="preserve">
    01026012103
</t>
  </si>
  <si>
    <t>ავტომობილის მარკა/მოდელი: მიცუბიში მონტერო,სარეგ.ნომერი DET200, გამოშვების წელი: 2001, თხოვების ვადა 2019 წლის 31 დეკემბრამდე</t>
  </si>
  <si>
    <t>ტარიელი ფანჩულიძე</t>
  </si>
  <si>
    <t xml:space="preserve">
    21001008119
</t>
  </si>
  <si>
    <t>ავტომობილი,მარკა MAZDA,bbn 380 გამოშვების წელი 2004,ფერი შავი,ძრავის მოცულობა 2967,საიდენტიფიკაციო # JMZCZ94165KM29856, თხოვების ვადა 2019 წლის 31 დეკემბრამდე</t>
  </si>
  <si>
    <t>ქეთევან მჭედლიძე</t>
  </si>
  <si>
    <t xml:space="preserve">
    59001014657
</t>
  </si>
  <si>
    <t>ავტომობილის მარკა/მოდელი:MERCEDES-BENZ.JJ208HH გამოშვების წელი 2002. თხოვების ვადა 2019 წლის 31 დეკემბრამდე</t>
  </si>
  <si>
    <t>თამარ ჩერგოლეიშვილი</t>
  </si>
  <si>
    <t xml:space="preserve">
    01022000739
</t>
  </si>
  <si>
    <t>ქ.თბილისში,მთაწმინდის რაიონში ვახტანგ მოსიძის ქუჩაზე მდებარე სულხან-საბას ბაღში ორგანიზებული ღონისძიება მაჟორიტარობის კანდიდატ შალვა შავგულიძის მხარდასაჭერად</t>
  </si>
  <si>
    <t>ბლოკი  "ევროპული საქართველო-თავისუფალი დემოკრატები"</t>
  </si>
  <si>
    <t xml:space="preserve"> გიორგი</t>
  </si>
  <si>
    <t>გუგუნავა</t>
  </si>
  <si>
    <t>01008005188</t>
  </si>
  <si>
    <t>სასწავლო ცენტრის ხელმძღვანელი</t>
  </si>
  <si>
    <t xml:space="preserve"> ნათია</t>
  </si>
  <si>
    <t>39001002749</t>
  </si>
  <si>
    <t>სასწავლო ცენტრი, ტრენერი</t>
  </si>
  <si>
    <t xml:space="preserve"> მაკა</t>
  </si>
  <si>
    <t>ჟვანია</t>
  </si>
  <si>
    <t>01001041343</t>
  </si>
  <si>
    <t>ირაკლი</t>
  </si>
  <si>
    <t xml:space="preserve">ლექვინაძე </t>
  </si>
  <si>
    <t>01024024859</t>
  </si>
  <si>
    <t>სასწავლო ცენტრი, სოციალური მედიის საკითხ. ტრენერი</t>
  </si>
  <si>
    <t>ირმა</t>
  </si>
  <si>
    <t xml:space="preserve">სტეფნაძე-იაშვილი </t>
  </si>
  <si>
    <t>01005009075</t>
  </si>
  <si>
    <t>სასწავლო ცენტრი, ტრენერი მედია მონიტორ. საკითხ.</t>
  </si>
  <si>
    <t xml:space="preserve"> ნინო</t>
  </si>
  <si>
    <t>ბახტაძე</t>
  </si>
  <si>
    <t>01008006698</t>
  </si>
  <si>
    <t>სასწავლო ცენტრი, გენდერ ოფიცერი</t>
  </si>
  <si>
    <t>თამარ</t>
  </si>
  <si>
    <t xml:space="preserve">კაკაბაძე </t>
  </si>
  <si>
    <t>01030052243</t>
  </si>
  <si>
    <t>სასწავლო ცენტრი,მოქალაქეთა ჩართულობისა და ახალგაზრდობის საკითხ.ტრენერი</t>
  </si>
  <si>
    <t xml:space="preserve">ჯაბა </t>
  </si>
  <si>
    <t>ქურიძე</t>
  </si>
  <si>
    <t>01019051606</t>
  </si>
  <si>
    <t xml:space="preserve">ლევან </t>
  </si>
  <si>
    <t>თარხნიშვილი</t>
  </si>
  <si>
    <t>01024010940</t>
  </si>
  <si>
    <t xml:space="preserve">დავით </t>
  </si>
  <si>
    <t>ავალიანი</t>
  </si>
  <si>
    <t>01006011963</t>
  </si>
  <si>
    <t>გვანცა</t>
  </si>
  <si>
    <t xml:space="preserve"> ჩუბინიძე</t>
  </si>
  <si>
    <t>13001014407</t>
  </si>
  <si>
    <t>ფიქრია</t>
  </si>
  <si>
    <t>ბაღდავაძე</t>
  </si>
  <si>
    <t>17001007664</t>
  </si>
  <si>
    <t>თათია</t>
  </si>
  <si>
    <t>შაბურიშვილი</t>
  </si>
  <si>
    <t>16001032223</t>
  </si>
  <si>
    <t xml:space="preserve">ანა </t>
  </si>
  <si>
    <t>ჯიქურიძე</t>
  </si>
  <si>
    <t>01001079228</t>
  </si>
  <si>
    <t>სასწავლო ცენტრი, ტრენერი იურიდიულ საკითხებში</t>
  </si>
  <si>
    <t>ილია</t>
  </si>
  <si>
    <t>მაღალაშვილი</t>
  </si>
  <si>
    <t>01008016208</t>
  </si>
  <si>
    <t xml:space="preserve"> დავით</t>
  </si>
  <si>
    <t>ებანოიძე</t>
  </si>
  <si>
    <t>01001097914</t>
  </si>
  <si>
    <t>ოპერატორი</t>
  </si>
  <si>
    <t xml:space="preserve"> ლევან</t>
  </si>
  <si>
    <t>სარაჯევი</t>
  </si>
  <si>
    <t>ინფორმაციული ტექნოლოგიების სამსახურის უფროსი</t>
  </si>
  <si>
    <t>ავთანდილ</t>
  </si>
  <si>
    <t>იაკობიძე</t>
  </si>
  <si>
    <t>01027022859</t>
  </si>
  <si>
    <t>იურიდიული სამსახურის უფროსი</t>
  </si>
  <si>
    <t>გოგოლიძე</t>
  </si>
  <si>
    <t>01012015574</t>
  </si>
  <si>
    <t>ბუღალტერი</t>
  </si>
  <si>
    <t>ბესარიონ</t>
  </si>
  <si>
    <t xml:space="preserve">არველაძე </t>
  </si>
  <si>
    <t>01019003954</t>
  </si>
  <si>
    <t>რეგიონალური სამსახური, სპეციალისტი</t>
  </si>
  <si>
    <t xml:space="preserve"> ზაური</t>
  </si>
  <si>
    <t>სესიტაშვილი</t>
  </si>
  <si>
    <t>40001001847</t>
  </si>
  <si>
    <t xml:space="preserve">მატერიალურ-ტექნიკ. უზრ. და შესყიდვ. სამსახურის უფროსი </t>
  </si>
  <si>
    <t>სიდამონიძე</t>
  </si>
  <si>
    <t>43001000778</t>
  </si>
  <si>
    <t>მატერიალურ-ტექნიკ. უზრ. და შესყიდვ. სამსახ, სპეციალისტი</t>
  </si>
  <si>
    <t>ინგა</t>
  </si>
  <si>
    <t xml:space="preserve">სიდამონიძე </t>
  </si>
  <si>
    <t>43001001876</t>
  </si>
  <si>
    <t>მატერიალურ-ტექნიკ. უზრ. და შესყიდვ. სამსახ, დამლაგებელი</t>
  </si>
  <si>
    <t xml:space="preserve">მაკა </t>
  </si>
  <si>
    <t>ხორბალაძე</t>
  </si>
  <si>
    <t xml:space="preserve"> გოდერძი</t>
  </si>
  <si>
    <t>აფხაზიშვილი</t>
  </si>
  <si>
    <t>12001058093</t>
  </si>
  <si>
    <t>მატერიალურ-ტექნიკ. უზრ. და შესყიდვ. სამსახ, მძღოლი</t>
  </si>
  <si>
    <t>ბეგლარაშვილი</t>
  </si>
  <si>
    <t>01030034639</t>
  </si>
  <si>
    <t xml:space="preserve">ბესიკ </t>
  </si>
  <si>
    <t>შავაძე</t>
  </si>
  <si>
    <t>01016002324</t>
  </si>
  <si>
    <t xml:space="preserve">ვლადიმერ </t>
  </si>
  <si>
    <t>ჩაჩუა</t>
  </si>
  <si>
    <t>01017007511</t>
  </si>
  <si>
    <t>ადმინისტრაცია, დიზაინერი</t>
  </si>
  <si>
    <t>ხათუნა</t>
  </si>
  <si>
    <t>ბერძენიშვილი</t>
  </si>
  <si>
    <t>პრესასთან ურთიერთობის სამსახურის უფროსი</t>
  </si>
  <si>
    <t>ნუნუ</t>
  </si>
  <si>
    <t>ორჯონიკიძე</t>
  </si>
  <si>
    <t>მედიასტან და საზოგადოებასთან ურთ. სამსახურის სოციალური მედიის მენეჯერი</t>
  </si>
  <si>
    <t xml:space="preserve">ეკატერინე </t>
  </si>
  <si>
    <t>ექიზაშვილი</t>
  </si>
  <si>
    <t>01020005808</t>
  </si>
  <si>
    <t>პრესასთან ურთიერთობის სამსახური, სპეციალისტი</t>
  </si>
  <si>
    <t xml:space="preserve">ვერა </t>
  </si>
  <si>
    <t>ებრალიძე</t>
  </si>
  <si>
    <t>01017008609</t>
  </si>
  <si>
    <t>მონიტორინგის სამსახურის სპეციალისტი</t>
  </si>
  <si>
    <t>ჯარჯი</t>
  </si>
  <si>
    <t>დოლიძე</t>
  </si>
  <si>
    <t>01010016572</t>
  </si>
  <si>
    <t>რაიონული ორგანიზაციის თავმჯდომარე</t>
  </si>
  <si>
    <t xml:space="preserve">კახაბერ </t>
  </si>
  <si>
    <t>ზაქრაძე</t>
  </si>
  <si>
    <t>01007001298</t>
  </si>
  <si>
    <t xml:space="preserve">გიორგი </t>
  </si>
  <si>
    <t>მაკასარაშვილი</t>
  </si>
  <si>
    <t>01030002227</t>
  </si>
  <si>
    <t>ალექსანდრე</t>
  </si>
  <si>
    <t>თაბუაშვილი</t>
  </si>
  <si>
    <t>01023005249</t>
  </si>
  <si>
    <t xml:space="preserve">გელა </t>
  </si>
  <si>
    <t>დაიაური</t>
  </si>
  <si>
    <t>16001023235</t>
  </si>
  <si>
    <t>ჯაფარიძე</t>
  </si>
  <si>
    <t>30001002749</t>
  </si>
  <si>
    <t>დავით</t>
  </si>
  <si>
    <t>ლომიძე</t>
  </si>
  <si>
    <t>01001018143</t>
  </si>
  <si>
    <t>ტრენერი</t>
  </si>
  <si>
    <t>ნატო</t>
  </si>
  <si>
    <t>ბოყოველი</t>
  </si>
  <si>
    <t>54001060827</t>
  </si>
  <si>
    <t xml:space="preserve">თენგიზ </t>
  </si>
  <si>
    <t>სამხარაძე</t>
  </si>
  <si>
    <t>54001012507</t>
  </si>
  <si>
    <t>ილიკო</t>
  </si>
  <si>
    <t>ქიზიყურაშვილი</t>
  </si>
  <si>
    <t>01013013518</t>
  </si>
  <si>
    <t>ნოდარ</t>
  </si>
  <si>
    <t>ლაცაბიძე</t>
  </si>
  <si>
    <t>01011094899</t>
  </si>
  <si>
    <t>მედიასთან და საზოგადოებასთან ურთ. სამსახურის სოციალური მედიის სპეციალისტი</t>
  </si>
  <si>
    <t>ზურაბ</t>
  </si>
  <si>
    <t>ჯაჭვაძე</t>
  </si>
  <si>
    <t>35001109844</t>
  </si>
  <si>
    <t>მედიასთან და საზოგადოებასთან ურთ. სამსახურის ვიდეო-გრაფიკოსი</t>
  </si>
  <si>
    <t>თათარიშვილი</t>
  </si>
  <si>
    <t>ფოტოგრაფი</t>
  </si>
  <si>
    <t xml:space="preserve">მაია </t>
  </si>
  <si>
    <t>ქოჩიშვილი</t>
  </si>
  <si>
    <t>33001074445</t>
  </si>
  <si>
    <t>მოწვეული სპეციალისტი</t>
  </si>
  <si>
    <t xml:space="preserve">ამილ </t>
  </si>
  <si>
    <t>გასუმოვი</t>
  </si>
  <si>
    <t>28001006826</t>
  </si>
  <si>
    <t xml:space="preserve">შამილ </t>
  </si>
  <si>
    <t>ვალიევი</t>
  </si>
  <si>
    <t>28001099766</t>
  </si>
  <si>
    <t xml:space="preserve">მარინა </t>
  </si>
  <si>
    <t>ჩხეტიანი</t>
  </si>
  <si>
    <t>01017033225</t>
  </si>
  <si>
    <t xml:space="preserve">ნატო </t>
  </si>
  <si>
    <t>სხილაძე-ზარდიაშვილი</t>
  </si>
  <si>
    <t>56001000387</t>
  </si>
  <si>
    <t xml:space="preserve">ეთერ </t>
  </si>
  <si>
    <t>კუტიბაშვილი</t>
  </si>
  <si>
    <t>01017003634</t>
  </si>
  <si>
    <t xml:space="preserve">მარინე </t>
  </si>
  <si>
    <t>გძელიშვილი</t>
  </si>
  <si>
    <t>01018002806</t>
  </si>
  <si>
    <t xml:space="preserve">ქრისტინა </t>
  </si>
  <si>
    <t>მაღლაკელიძე</t>
  </si>
  <si>
    <t>01017055201</t>
  </si>
  <si>
    <t xml:space="preserve"> ნანა</t>
  </si>
  <si>
    <t>01017026123</t>
  </si>
  <si>
    <t xml:space="preserve">გიას </t>
  </si>
  <si>
    <t>მამედოვი</t>
  </si>
  <si>
    <t>28001087224</t>
  </si>
  <si>
    <t xml:space="preserve">რამილ </t>
  </si>
  <si>
    <t>აბდულლაევი</t>
  </si>
  <si>
    <t>28001024390</t>
  </si>
  <si>
    <t xml:space="preserve">შალვა </t>
  </si>
  <si>
    <t>შავგულიძე</t>
  </si>
  <si>
    <t>01017001573</t>
  </si>
  <si>
    <t>თავმჯდომარე</t>
  </si>
  <si>
    <t>თამარი</t>
  </si>
  <si>
    <t>კეკენაძე</t>
  </si>
  <si>
    <t>01025010423</t>
  </si>
  <si>
    <t>გენერალური მდივანი</t>
  </si>
  <si>
    <t>სამუშია</t>
  </si>
  <si>
    <t>42001003805</t>
  </si>
  <si>
    <t>აღმასრულებელი მდივანი</t>
  </si>
  <si>
    <t xml:space="preserve">ნინო </t>
  </si>
  <si>
    <t>გოგუაძე</t>
  </si>
  <si>
    <t>01024033578</t>
  </si>
  <si>
    <t>პოლიტიკური მდივანი</t>
  </si>
  <si>
    <t xml:space="preserve">ემზარ </t>
  </si>
  <si>
    <t>კაკულია</t>
  </si>
  <si>
    <t>62004007022</t>
  </si>
  <si>
    <t>ხაზინადარის და პარტიის ადმინისტრაციის ხელმძღვანელი</t>
  </si>
  <si>
    <t xml:space="preserve"> სოფიო</t>
  </si>
  <si>
    <t>ჯოჯუა</t>
  </si>
  <si>
    <t>62001040467</t>
  </si>
  <si>
    <t>აღმასრულებელი მდივნის მოადგილის პოზიციაზე</t>
  </si>
  <si>
    <t xml:space="preserve">ნანა </t>
  </si>
  <si>
    <t>ლაბუჩიძე</t>
  </si>
  <si>
    <t>იურიდიული და ადამიანური რესურსებისმართვის სამსახურის ხელმძღვანელად</t>
  </si>
  <si>
    <t>ანი</t>
  </si>
  <si>
    <t>მძევაშვილი</t>
  </si>
  <si>
    <t>01024073287</t>
  </si>
  <si>
    <t>საფინანსო და სამეურნეო სამსახურის ხელმძღვანელი</t>
  </si>
  <si>
    <t xml:space="preserve"> სამხარაძე </t>
  </si>
  <si>
    <t>01001015680</t>
  </si>
  <si>
    <t>საზოგადოებასთან და მედიასთან  ურთიერთობის სამსახურის ხელმძღვანელი</t>
  </si>
  <si>
    <t xml:space="preserve">მარიამ </t>
  </si>
  <si>
    <t>ფალიაშვილი</t>
  </si>
  <si>
    <t>01005031560</t>
  </si>
  <si>
    <t>საზოგადოებასთან და მედიასთან ურთიერთობის სამსახურის მთავარი სპეციალისტი</t>
  </si>
  <si>
    <t>გიორგი</t>
  </si>
  <si>
    <t xml:space="preserve">ქიტიაშვილი </t>
  </si>
  <si>
    <t>01008053975</t>
  </si>
  <si>
    <t>სოციალური  მედიის მართვის სპეციალისტი</t>
  </si>
  <si>
    <t>სოფია</t>
  </si>
  <si>
    <t xml:space="preserve">კვარაცხელია </t>
  </si>
  <si>
    <t>51001027942</t>
  </si>
  <si>
    <t>სარეგისტრაციო და საქმისწარმოების სამსახურისუფროსი</t>
  </si>
  <si>
    <t>სიფრაშვილი</t>
  </si>
  <si>
    <t>ფინანსური მენეჯერი</t>
  </si>
  <si>
    <t>ზანდარაშვილი</t>
  </si>
  <si>
    <t>01008031658</t>
  </si>
  <si>
    <t>დიასახლისი</t>
  </si>
  <si>
    <t xml:space="preserve">ლუკა </t>
  </si>
  <si>
    <t>ცქვიტარია</t>
  </si>
  <si>
    <t>62202008711</t>
  </si>
  <si>
    <t>საფინანსო და სამეურნეო სამსახურის სპეციალისტი</t>
  </si>
  <si>
    <t>ჯანო</t>
  </si>
  <si>
    <t xml:space="preserve">ტაკაშვილი </t>
  </si>
  <si>
    <t>01011009749</t>
  </si>
  <si>
    <t>მძღოლი</t>
  </si>
  <si>
    <t>მედიასთან და საზოგადოებასთან ურთ. სამსახურის სოციალური მედიის მენეჯერი</t>
  </si>
  <si>
    <t xml:space="preserve">ილქინ </t>
  </si>
  <si>
    <t>ჰუსეინოვი</t>
  </si>
  <si>
    <t>28001084685</t>
  </si>
  <si>
    <t>მინასიანი</t>
  </si>
  <si>
    <t>01011031173</t>
  </si>
  <si>
    <t xml:space="preserve">თინათინ </t>
  </si>
  <si>
    <t>ქუთათელაძე</t>
  </si>
  <si>
    <t>54001012200</t>
  </si>
  <si>
    <t>ვაქილ</t>
  </si>
  <si>
    <t>28001067996</t>
  </si>
  <si>
    <t xml:space="preserve">ილგარ </t>
  </si>
  <si>
    <t>გუსეინოვი</t>
  </si>
  <si>
    <t>28001014519</t>
  </si>
  <si>
    <t xml:space="preserve">დიანა </t>
  </si>
  <si>
    <t>ტოროსიანი</t>
  </si>
  <si>
    <t>01027065008</t>
  </si>
  <si>
    <t>01011073858</t>
  </si>
  <si>
    <t>რამინაშვილი</t>
  </si>
  <si>
    <t>41001004171</t>
  </si>
  <si>
    <t xml:space="preserve">ფარიდ </t>
  </si>
  <si>
    <t>მურსაკულოვი</t>
  </si>
  <si>
    <t>28001051293</t>
  </si>
  <si>
    <t>გულიევი</t>
  </si>
  <si>
    <t>28001038363</t>
  </si>
  <si>
    <t xml:space="preserve">ქარამ </t>
  </si>
  <si>
    <t>გადიმოვი</t>
  </si>
  <si>
    <t>28001069210</t>
  </si>
  <si>
    <t xml:space="preserve"> ბარამიძე</t>
  </si>
  <si>
    <t>01017012948</t>
  </si>
  <si>
    <t>ნათია</t>
  </si>
  <si>
    <t>მაკა</t>
  </si>
  <si>
    <t>ლექვინაძე</t>
  </si>
  <si>
    <t>სტეფნაძე-იაშვილი</t>
  </si>
  <si>
    <t>ნინო</t>
  </si>
  <si>
    <t>კაკაბაძე</t>
  </si>
  <si>
    <t>ჯაბა</t>
  </si>
  <si>
    <t>ლევან</t>
  </si>
  <si>
    <t>ჩუბინიძე</t>
  </si>
  <si>
    <t>ანა</t>
  </si>
  <si>
    <t>01015008215</t>
  </si>
  <si>
    <t>არველაძე</t>
  </si>
  <si>
    <t>ზაური</t>
  </si>
  <si>
    <t>გოდერძი</t>
  </si>
  <si>
    <t>ბესიკ</t>
  </si>
  <si>
    <t>ზურაბი</t>
  </si>
  <si>
    <t>ვერა</t>
  </si>
  <si>
    <t>კახაბერ</t>
  </si>
  <si>
    <t>გელა</t>
  </si>
  <si>
    <t>აიდა</t>
  </si>
  <si>
    <t>ალახვერდიევი</t>
  </si>
  <si>
    <t>რამინ</t>
  </si>
  <si>
    <t>რენატ</t>
  </si>
  <si>
    <t>ქარამოვი</t>
  </si>
  <si>
    <t>ნაილ</t>
  </si>
  <si>
    <t>ახმედოვი</t>
  </si>
  <si>
    <t>28001111846</t>
  </si>
  <si>
    <t>ალი</t>
  </si>
  <si>
    <t>28001062790</t>
  </si>
  <si>
    <t>ელვინ</t>
  </si>
  <si>
    <t>ყურბანოვი</t>
  </si>
  <si>
    <t>28001099892</t>
  </si>
  <si>
    <t>რაშადათ</t>
  </si>
  <si>
    <t>28001008332</t>
  </si>
  <si>
    <t>აკიფ</t>
  </si>
  <si>
    <t>ბედიევი</t>
  </si>
  <si>
    <t>28001057814</t>
  </si>
  <si>
    <t>შარიფ</t>
  </si>
  <si>
    <t>შარიფოვი</t>
  </si>
  <si>
    <t>ტუხაშვილი</t>
  </si>
  <si>
    <t>01025003630</t>
  </si>
  <si>
    <t>ალიკო</t>
  </si>
  <si>
    <t>ხაჩიშვილი</t>
  </si>
  <si>
    <t>01017006661</t>
  </si>
  <si>
    <t>ფარიდ</t>
  </si>
  <si>
    <t>რამილ</t>
  </si>
  <si>
    <t>ქარამ</t>
  </si>
  <si>
    <t>ვაკილ</t>
  </si>
  <si>
    <t>გიას</t>
  </si>
  <si>
    <t>ნანა</t>
  </si>
  <si>
    <t>ილგარ</t>
  </si>
  <si>
    <t>მარიამ</t>
  </si>
  <si>
    <t>მარინა</t>
  </si>
  <si>
    <t>ეთერ</t>
  </si>
  <si>
    <t>ქრისტინა</t>
  </si>
  <si>
    <t>შალვა</t>
  </si>
  <si>
    <t xml:space="preserve"> შავგულიძე</t>
  </si>
  <si>
    <t>სანდრო</t>
  </si>
  <si>
    <t xml:space="preserve">ბარამიძე </t>
  </si>
  <si>
    <t xml:space="preserve"> სამუშია</t>
  </si>
  <si>
    <t xml:space="preserve"> გოგუაძე</t>
  </si>
  <si>
    <t>სოფიო</t>
  </si>
  <si>
    <t xml:space="preserve">ჯოჯუა </t>
  </si>
  <si>
    <t xml:space="preserve">მძევაშვილი </t>
  </si>
  <si>
    <t xml:space="preserve"> ფალიაშვილი</t>
  </si>
  <si>
    <t xml:space="preserve"> სიფრაშვილი</t>
  </si>
  <si>
    <t xml:space="preserve"> ზანდარაშვილი</t>
  </si>
  <si>
    <t>ლუკა</t>
  </si>
  <si>
    <t xml:space="preserve"> ცქვიტარია</t>
  </si>
  <si>
    <t xml:space="preserve">კილასონია </t>
  </si>
  <si>
    <t>39001037269</t>
  </si>
  <si>
    <t>მიხეილ</t>
  </si>
  <si>
    <t>გენძეხაძე</t>
  </si>
  <si>
    <t>01017038831</t>
  </si>
  <si>
    <t>საარჩევნო სუბიექტის წარმომადგენელი</t>
  </si>
  <si>
    <t>კობალაძე</t>
  </si>
  <si>
    <t>ეთერი</t>
  </si>
  <si>
    <t>ჩხიკვაძე</t>
  </si>
  <si>
    <t>ბექაური</t>
  </si>
  <si>
    <t>01008058651</t>
  </si>
  <si>
    <t>ტიგრანიანი</t>
  </si>
  <si>
    <t>01017016461</t>
  </si>
  <si>
    <t>ია</t>
  </si>
  <si>
    <t>ჩხეიძე</t>
  </si>
  <si>
    <t>01017004825</t>
  </si>
  <si>
    <t>თამაზ</t>
  </si>
  <si>
    <t>ვაჩნაძე</t>
  </si>
  <si>
    <t>01017031437</t>
  </si>
  <si>
    <t>ნელი</t>
  </si>
  <si>
    <t>სააკიანი</t>
  </si>
  <si>
    <t>01017018915</t>
  </si>
  <si>
    <t>ნიკოლოზ</t>
  </si>
  <si>
    <t>გოგოლაძე</t>
  </si>
  <si>
    <t>01017056349</t>
  </si>
  <si>
    <t>მღებრიშვილი</t>
  </si>
  <si>
    <t>01017022969</t>
  </si>
  <si>
    <t>ირინე</t>
  </si>
  <si>
    <t>გოგლიძე</t>
  </si>
  <si>
    <t>01017002536</t>
  </si>
  <si>
    <t>რევაზიშვილი</t>
  </si>
  <si>
    <t>01017026190</t>
  </si>
  <si>
    <t>ჭანტურია</t>
  </si>
  <si>
    <t>01317060364</t>
  </si>
  <si>
    <t>კეკელიძე</t>
  </si>
  <si>
    <t>01017050217</t>
  </si>
  <si>
    <t>ყოჩიაშვილი</t>
  </si>
  <si>
    <t>01017054015</t>
  </si>
  <si>
    <t>თინათინი</t>
  </si>
  <si>
    <t>გუგავა</t>
  </si>
  <si>
    <t>01017051719</t>
  </si>
  <si>
    <t>ეკატერინე</t>
  </si>
  <si>
    <t>01017037323</t>
  </si>
  <si>
    <t>თორნიკე</t>
  </si>
  <si>
    <t>ჯუღელი</t>
  </si>
  <si>
    <t>01017050241</t>
  </si>
  <si>
    <t>მარინე</t>
  </si>
  <si>
    <t>გია</t>
  </si>
  <si>
    <t>კიკაჩეიშვილი</t>
  </si>
  <si>
    <t>01017012581</t>
  </si>
  <si>
    <t>დინა</t>
  </si>
  <si>
    <t>ქიმერიძე</t>
  </si>
  <si>
    <t>01017019487</t>
  </si>
  <si>
    <t>ნაირა</t>
  </si>
  <si>
    <t>ელიოსიძე</t>
  </si>
  <si>
    <t>01017017742</t>
  </si>
  <si>
    <t>ძაგნიძე</t>
  </si>
  <si>
    <t>17001000235</t>
  </si>
  <si>
    <t>ლალი</t>
  </si>
  <si>
    <t>ამილახვარი</t>
  </si>
  <si>
    <t>01017034606</t>
  </si>
  <si>
    <t>ლუდმილა</t>
  </si>
  <si>
    <t>ჩერნოლეს</t>
  </si>
  <si>
    <t>01018004594</t>
  </si>
  <si>
    <t>მურად</t>
  </si>
  <si>
    <t>გასანოვ</t>
  </si>
  <si>
    <t>01018000090</t>
  </si>
  <si>
    <t>მაყვალა</t>
  </si>
  <si>
    <t>ყავლაშვილი</t>
  </si>
  <si>
    <t>01018005015</t>
  </si>
  <si>
    <t>ფუჩქი</t>
  </si>
  <si>
    <t>ბარაჩაშვილი</t>
  </si>
  <si>
    <t>01017033123</t>
  </si>
  <si>
    <t>ზარდიაშვილი</t>
  </si>
  <si>
    <t>01017053260</t>
  </si>
  <si>
    <t>ბიბილაშვილი</t>
  </si>
  <si>
    <t>01015017021</t>
  </si>
  <si>
    <t>ასლან</t>
  </si>
  <si>
    <t>ქაზუმოვ</t>
  </si>
  <si>
    <t>უსტიაშვილი</t>
  </si>
  <si>
    <t>ნადარეიშვილი-გოგოხია</t>
  </si>
  <si>
    <t>ნატალია</t>
  </si>
  <si>
    <t>გელაძე</t>
  </si>
  <si>
    <t>ეკა</t>
  </si>
  <si>
    <t>ქოიავა</t>
  </si>
  <si>
    <t>ზაზა</t>
  </si>
  <si>
    <t>თავღორაშვილი</t>
  </si>
  <si>
    <t>ლეილა</t>
  </si>
  <si>
    <t>კოპალეიშვილი</t>
  </si>
  <si>
    <t>ურგებაშვილი</t>
  </si>
  <si>
    <t>თედორაძე</t>
  </si>
  <si>
    <t>ქეთინო</t>
  </si>
  <si>
    <t>კახაძე</t>
  </si>
  <si>
    <t>მანანა</t>
  </si>
  <si>
    <t>გაგუა</t>
  </si>
  <si>
    <t>კოკილაშვილი</t>
  </si>
  <si>
    <t>ჯუნა</t>
  </si>
  <si>
    <t>თვაური</t>
  </si>
  <si>
    <t>ისაკი</t>
  </si>
  <si>
    <t>ტყებუჩავა</t>
  </si>
  <si>
    <t>მაისურაძე</t>
  </si>
  <si>
    <t>ბელა</t>
  </si>
  <si>
    <t>გოჩელაშვილი</t>
  </si>
  <si>
    <t>დანელია</t>
  </si>
  <si>
    <t>მეგი</t>
  </si>
  <si>
    <t>თედეიშვილი</t>
  </si>
  <si>
    <t>დათუნაშვილი</t>
  </si>
  <si>
    <t>ვინარი</t>
  </si>
  <si>
    <t>ქუხილავა</t>
  </si>
  <si>
    <t>ლაბაძე</t>
  </si>
  <si>
    <t>ქეთევან</t>
  </si>
  <si>
    <t>გოგიშვილი</t>
  </si>
  <si>
    <t>მხითარიანი</t>
  </si>
  <si>
    <t>ქრისტინე</t>
  </si>
  <si>
    <t>ოგანეზოვი</t>
  </si>
  <si>
    <t>მოსიავა</t>
  </si>
  <si>
    <t>სალომე</t>
  </si>
  <si>
    <t>აბუაშვილი</t>
  </si>
  <si>
    <t>რუსუდან</t>
  </si>
  <si>
    <t>კაპანაძე</t>
  </si>
  <si>
    <t>ლაურა</t>
  </si>
  <si>
    <t>ჯაჯვანი</t>
  </si>
  <si>
    <t>თამთა</t>
  </si>
  <si>
    <t>ბერიძე</t>
  </si>
  <si>
    <t>თეონა</t>
  </si>
  <si>
    <t>ცინცაძე</t>
  </si>
  <si>
    <t>დათიკო</t>
  </si>
  <si>
    <t>ბელქანია</t>
  </si>
  <si>
    <t>სამსონ</t>
  </si>
  <si>
    <t>ნიაზაშვილი</t>
  </si>
  <si>
    <t>სვეტლანა</t>
  </si>
  <si>
    <t>ხვედელიძე</t>
  </si>
  <si>
    <t>ანდღულაძე</t>
  </si>
  <si>
    <t>ნათელა</t>
  </si>
  <si>
    <t>ლეგაშვილი</t>
  </si>
  <si>
    <t>გივი</t>
  </si>
  <si>
    <t>ადეიშვილი</t>
  </si>
  <si>
    <t>გიგა</t>
  </si>
  <si>
    <t>უხურგუნაშვილი</t>
  </si>
  <si>
    <t>წამალაშვილი</t>
  </si>
  <si>
    <t>გურანდა</t>
  </si>
  <si>
    <t>ბარკალაია</t>
  </si>
  <si>
    <t>ბონდო</t>
  </si>
  <si>
    <t>იაკობიშვილი</t>
  </si>
  <si>
    <t>ქირია</t>
  </si>
  <si>
    <t>შენგელია</t>
  </si>
  <si>
    <t>ტეტიაშვილი</t>
  </si>
  <si>
    <t>ღვალაძე</t>
  </si>
  <si>
    <t>ტოკლიკიშვილი</t>
  </si>
  <si>
    <t>დარეჯანი</t>
  </si>
  <si>
    <t>ბარბაქაძე</t>
  </si>
  <si>
    <t>ელისაშვილი</t>
  </si>
  <si>
    <t>ნოზაძე</t>
  </si>
  <si>
    <t>ნეფარიძე</t>
  </si>
  <si>
    <t>ცომაია</t>
  </si>
  <si>
    <t>მაია</t>
  </si>
  <si>
    <t>კლდეისელი</t>
  </si>
  <si>
    <t>რევაზ</t>
  </si>
  <si>
    <t>ქრისტესიაშვილი</t>
  </si>
  <si>
    <t>ბაქირ</t>
  </si>
  <si>
    <t>იუნუსოვ</t>
  </si>
  <si>
    <t>გოჩა</t>
  </si>
  <si>
    <t>ბლიაძე</t>
  </si>
  <si>
    <t>ნესტანი</t>
  </si>
  <si>
    <t>კობახიძე-გავაშელიშვილი</t>
  </si>
  <si>
    <t>ავლე</t>
  </si>
  <si>
    <t>ადუაშვილი</t>
  </si>
  <si>
    <t>ამირან</t>
  </si>
  <si>
    <t>სონიშვილი</t>
  </si>
  <si>
    <t>ახალკაციშვილი</t>
  </si>
  <si>
    <t>კურდღელაშვილი</t>
  </si>
  <si>
    <t>გაიანე</t>
  </si>
  <si>
    <t>ბარსეგიანი</t>
  </si>
  <si>
    <t>მესხი</t>
  </si>
  <si>
    <t>ხატია</t>
  </si>
  <si>
    <t>ქეთევანი</t>
  </si>
  <si>
    <t>გრძელიშვილი</t>
  </si>
  <si>
    <t>სოფიკო</t>
  </si>
  <si>
    <t>ბოლოკაძე</t>
  </si>
  <si>
    <t>ბაბუციძე</t>
  </si>
  <si>
    <t>ელენე</t>
  </si>
  <si>
    <t>დონაძე</t>
  </si>
  <si>
    <t>ბოცვაძე</t>
  </si>
  <si>
    <t>წერეთელი</t>
  </si>
  <si>
    <t>შარიქაძე</t>
  </si>
  <si>
    <t>რომან</t>
  </si>
  <si>
    <t>მანჯგალაძე</t>
  </si>
  <si>
    <t>ანჟელინა</t>
  </si>
  <si>
    <t>ჩოგოვაძე</t>
  </si>
  <si>
    <t>გიორგაძე</t>
  </si>
  <si>
    <t>თეა</t>
  </si>
  <si>
    <t>თიბილაშვილი</t>
  </si>
  <si>
    <t>ანთაძე</t>
  </si>
  <si>
    <t>დარეჯან</t>
  </si>
  <si>
    <t>ანთიძე</t>
  </si>
  <si>
    <t>ჩუთლაშვილი</t>
  </si>
  <si>
    <t>ძულიაშვილი</t>
  </si>
  <si>
    <t>ხიჯაკაძე</t>
  </si>
  <si>
    <t>სამსონია</t>
  </si>
  <si>
    <t>ვერიკო</t>
  </si>
  <si>
    <t>ჭილაია</t>
  </si>
  <si>
    <t>არაბიძე</t>
  </si>
  <si>
    <t>სალათინ</t>
  </si>
  <si>
    <t>ლურსმანაშვილი</t>
  </si>
  <si>
    <t>ანარ</t>
  </si>
  <si>
    <t>კალაევი</t>
  </si>
  <si>
    <t>გიგინეიშვილი</t>
  </si>
  <si>
    <t>ლია</t>
  </si>
  <si>
    <t>ჩიგოგიძე</t>
  </si>
  <si>
    <t>მარშანიშვილი</t>
  </si>
  <si>
    <t>კინწურაშვილი</t>
  </si>
  <si>
    <t>ძნელაძე</t>
  </si>
  <si>
    <t>კენჭოშვილი</t>
  </si>
  <si>
    <t>გურეშიძე</t>
  </si>
  <si>
    <t>მიქაბერიძე</t>
  </si>
  <si>
    <t>03/20/2019-06/17/2019</t>
  </si>
  <si>
    <t>1/3/2019-1/7/2019</t>
  </si>
  <si>
    <t>შალვა შავგულიძე</t>
  </si>
  <si>
    <t>2 ცალი ბანერი</t>
  </si>
  <si>
    <t>ბეჭდური რეკლამი ხარჯი</t>
  </si>
  <si>
    <t>შპს "გურია ნიუსი"</t>
  </si>
  <si>
    <t>441994585</t>
  </si>
  <si>
    <t>ბლოკი "ევროპული საქართველო-თავისუფალი დემოკრატები"</t>
  </si>
  <si>
    <t>ცალი</t>
  </si>
  <si>
    <t xml:space="preserve">მაისური </t>
  </si>
  <si>
    <t>შპს "პრაიმ გრუპი"</t>
  </si>
  <si>
    <t>405249510</t>
  </si>
  <si>
    <t>ბრენდირებული მაისური</t>
  </si>
  <si>
    <t>სატელევიზიო რეკლამის ხარჯი</t>
  </si>
  <si>
    <t>შპს "ლაფეტ"</t>
  </si>
  <si>
    <t>404556495</t>
  </si>
  <si>
    <t>სატელ.კლიპის,ფილმის,ვიდეო</t>
  </si>
  <si>
    <t>ააიპ "საქართველოს საავტორო უფლებათა ასოციაცია"</t>
  </si>
  <si>
    <t>მუსიკალური ნაწარმოების საჯარო გადაცემის საავტორო ჰონორარი</t>
  </si>
  <si>
    <t>შპს "თეგი"</t>
  </si>
  <si>
    <t>402017526</t>
  </si>
  <si>
    <t>პვხ სტიკერით (შავგულიძე/დემოკრატები)</t>
  </si>
  <si>
    <t>ქაშიბაძე</t>
  </si>
  <si>
    <t>პლაკატი</t>
  </si>
  <si>
    <t>ახმედ იმამკულიევი</t>
  </si>
  <si>
    <t>კობა ზაქარეიშვილი</t>
  </si>
  <si>
    <t>იმამკულიევი აზერბაიჯანული</t>
  </si>
  <si>
    <t>ფლაერი</t>
  </si>
  <si>
    <t>იმამკულიევი ქართული</t>
  </si>
  <si>
    <t>ფლაერები</t>
  </si>
  <si>
    <t>ზაქარეიშვილი</t>
  </si>
  <si>
    <t>AUDIO NETWORK</t>
  </si>
  <si>
    <t/>
  </si>
  <si>
    <t>იმამკულიევი სომხური</t>
  </si>
  <si>
    <t>ფლაერი სომხური</t>
  </si>
  <si>
    <t>ბანერები (ახმედ იმამკულიევი)</t>
  </si>
  <si>
    <t>დროშა</t>
  </si>
  <si>
    <t>პლაკატი (შალვა შავგულიძე)</t>
  </si>
  <si>
    <t>ფლაერები (შალვა შავგულიძე)</t>
  </si>
  <si>
    <t>ბუკლეტი</t>
  </si>
  <si>
    <t>სატრანსპორტო საშუალებებზე განთავსებული რეკლამა</t>
  </si>
  <si>
    <t>ავტომობილის სტიკერი</t>
  </si>
  <si>
    <t>შპს "გურიის პრესკლუბი"</t>
  </si>
  <si>
    <t>437059415</t>
  </si>
  <si>
    <t>ENVATOMARKET</t>
  </si>
  <si>
    <t>შპს სამაუწყებლო კომპანია "რუსთავი 2"</t>
  </si>
  <si>
    <t>211352016</t>
  </si>
  <si>
    <t>სატელ.კლიპის,ფილმის,ვიდეოს დამზადება</t>
  </si>
  <si>
    <t>პვხ სტიკერით, მრგვალი</t>
  </si>
  <si>
    <t>პვხ სტიკერით</t>
  </si>
  <si>
    <t>402017527</t>
  </si>
  <si>
    <t>აბრა (მრგვალი) 45*45 სმ</t>
  </si>
  <si>
    <t>402017528</t>
  </si>
  <si>
    <t>დროშა ბ5</t>
  </si>
  <si>
    <t>ბანერი,სტიკერი</t>
  </si>
  <si>
    <t xml:space="preserve">ფლაერი ა6 </t>
  </si>
  <si>
    <t xml:space="preserve"> ბანერები</t>
  </si>
  <si>
    <t>249271168</t>
  </si>
  <si>
    <t>მოსაწვევი</t>
  </si>
  <si>
    <t>ბანერები</t>
  </si>
  <si>
    <t>შტენდერის ბანერი</t>
  </si>
  <si>
    <t>ბანერი ლუვერსით</t>
  </si>
  <si>
    <t>მოსაწვევი კონვერტით</t>
  </si>
  <si>
    <t>პოსტერი ა2</t>
  </si>
  <si>
    <t>სტიკერი ჭრით</t>
  </si>
  <si>
    <t>ბანერი  (ნატო)</t>
  </si>
  <si>
    <t>შპს "დიოსი 2017"</t>
  </si>
  <si>
    <t>სტიკეტი, ფლაერი</t>
  </si>
  <si>
    <t>GE32LB0123110265015007</t>
  </si>
  <si>
    <t>28.03.2019</t>
  </si>
  <si>
    <t>GE48LB0123110265015010</t>
  </si>
  <si>
    <t>19.04.2019</t>
  </si>
  <si>
    <t>ვადიანი ანაბარი #1705780</t>
  </si>
  <si>
    <t>11.02.2019</t>
  </si>
  <si>
    <t>03.04.2019</t>
  </si>
  <si>
    <t>სადეპოზიტო სერტიფიკატი # 10138212001948</t>
  </si>
  <si>
    <t>სუბიექტის წარმომადგენელთა ანაზღაურება</t>
  </si>
  <si>
    <t>გოგიტა წიწრიაშვილი</t>
  </si>
  <si>
    <t>კომპიუტერი (სისტემური ბლოკი)1ც,კლავიატურა 1ც,თაგვი 1ც,უწყვეტი კვების წყარო Sumry R 850-1ც,მონიტორი PHILIPH 21.5-1ც,პრინტერი HP laserjet M 1132-1ც,მაგიდა 5 ცალი,სკამი 25 ცალი,ტუმბო 2 ცალი</t>
  </si>
  <si>
    <t>ჩუქება</t>
  </si>
  <si>
    <t>გოჩა სიბაშვილი</t>
  </si>
  <si>
    <t>პრინტერი HP laserjet M 1132-1ც,მაგიდა 5ც,სკამი 36ც,ტუმბო 6ც,მაგიდა ხელმძღვანელის 1ც,მაგიდა მისადგმელი 1ც,</t>
  </si>
  <si>
    <t>გურგენიძე</t>
  </si>
  <si>
    <t>01611106390</t>
  </si>
  <si>
    <t xml:space="preserve">ილიკო </t>
  </si>
  <si>
    <t>01012002753</t>
  </si>
  <si>
    <t>შრომის უსაფრთხოების სპეციალისტი</t>
  </si>
  <si>
    <t xml:space="preserve">მარტინ </t>
  </si>
  <si>
    <t>კაზარიანი</t>
  </si>
  <si>
    <t>01030025614</t>
  </si>
  <si>
    <t>ირალი</t>
  </si>
  <si>
    <t>შპეტიშვილი</t>
  </si>
  <si>
    <t>01022008093</t>
  </si>
  <si>
    <t>მედიასთან და საზოგადოებასთან ურთ. სამსახურის ვიდეო-მემონტაჟე</t>
  </si>
  <si>
    <t>თენგიზ</t>
  </si>
  <si>
    <t>სამუშაო ვიზიტი</t>
  </si>
  <si>
    <t xml:space="preserve">იმერეთის რეგიონში </t>
  </si>
  <si>
    <t xml:space="preserve"> შავაძე</t>
  </si>
  <si>
    <t xml:space="preserve">იმერეთი/გურიის რეგიონში </t>
  </si>
  <si>
    <t>იაკობ</t>
  </si>
  <si>
    <t xml:space="preserve">ზაქარეიშვილი  </t>
  </si>
  <si>
    <t>01027003856</t>
  </si>
  <si>
    <t>სამეგრელოს რეგიონი</t>
  </si>
  <si>
    <t>ბაქრაძე</t>
  </si>
  <si>
    <t>01005004806</t>
  </si>
  <si>
    <t>ვაშინგტონი</t>
  </si>
  <si>
    <t>4</t>
  </si>
  <si>
    <t>ბოკერია</t>
  </si>
  <si>
    <t>01026000697</t>
  </si>
  <si>
    <t>ბათუმი</t>
  </si>
  <si>
    <t>1</t>
  </si>
  <si>
    <t>სერგი</t>
  </si>
  <si>
    <t>54031003552</t>
  </si>
  <si>
    <t>2</t>
  </si>
  <si>
    <t xml:space="preserve">აკაკი </t>
  </si>
  <si>
    <t>ბობოხიძე</t>
  </si>
  <si>
    <t>01006005497</t>
  </si>
  <si>
    <t>მიუნხენი</t>
  </si>
  <si>
    <t>დროშის ტარები</t>
  </si>
  <si>
    <t>საპენსიო ხარჯი</t>
  </si>
  <si>
    <t>წარმომადგენელთა თანხის უკან დაბრუნება</t>
  </si>
  <si>
    <t>საარჩევნო ბლოკის საარჩევნო ანგარიშზე დარჩენილი თანხის უკან დაბრუნება მპგ "თავისუფალი დემოკრატებისათვის"</t>
  </si>
  <si>
    <t>პროგრამის საფასური</t>
  </si>
  <si>
    <t>დროშა ნაჭრის</t>
  </si>
  <si>
    <t>თერმული სტიკერი</t>
  </si>
  <si>
    <t>სატრანსპორტო მომსახურება</t>
  </si>
  <si>
    <t>საინფორმაციო მომსახურება</t>
  </si>
  <si>
    <t>პროგრამული მომსახურება</t>
  </si>
  <si>
    <t>ვიდეო გადაღების მომსახურება</t>
  </si>
  <si>
    <t>სარეკლამო რგოლის სურდო თარგმანი</t>
  </si>
  <si>
    <t>ავტომანქანაზე დამონტაჟებული კალათით მომსახურება</t>
  </si>
  <si>
    <t>ფოტოგრაფიული მომსახურება</t>
  </si>
  <si>
    <t>დრონით მომსახურება</t>
  </si>
  <si>
    <t>გრაფიკული ვიდეო კლიპის გახმოვანება</t>
  </si>
  <si>
    <t>სარეკლამო სმს მომსახურება</t>
  </si>
  <si>
    <t>არქიტექტურის სამსახურის ნებართვაზე  დაჩქარებული მომსახურება</t>
  </si>
  <si>
    <t>მაცივარ-აგრეგატით მომსახურება</t>
  </si>
  <si>
    <t>პერიოდულ გამოცემათა მიწოდება</t>
  </si>
  <si>
    <t>04.22.2019-12.22.2019</t>
  </si>
  <si>
    <t>7/1/2019-12/31/2019</t>
  </si>
  <si>
    <t>დავით ბაქრაძე,მალხაზი მელაშვილი</t>
  </si>
  <si>
    <t>იჯარა</t>
  </si>
  <si>
    <t>თბილისი, ბარნოვის # 40</t>
  </si>
  <si>
    <t>01.15.02.034.007</t>
  </si>
  <si>
    <t>01.02.2019-31.12.2020</t>
  </si>
  <si>
    <t>01026001882</t>
  </si>
  <si>
    <t>ვანო სტურუა</t>
  </si>
  <si>
    <t>თბილისი,ყიფშიძის ქ. კორპ 6, ბ-1</t>
  </si>
  <si>
    <t>01.14.14.002.004.01.001</t>
  </si>
  <si>
    <t>01.01.2019-31.11.2019 და ავტ.31.12.2020</t>
  </si>
  <si>
    <t>01011003938</t>
  </si>
  <si>
    <t>ქეთევან ნადირაშვილი</t>
  </si>
  <si>
    <t>თბილისი, ხიზანიშვილის ქ. №15</t>
  </si>
  <si>
    <t>01.11.12.016.061</t>
  </si>
  <si>
    <t>06.01.2019-6.12.2019 და ავტ.31.12.2020</t>
  </si>
  <si>
    <t>შპს ”ლიდერ თრეიდი”</t>
  </si>
  <si>
    <t>ქ.თბილისი დაბა წყნეთი,დ.აღმაშენებლის #2ა</t>
  </si>
  <si>
    <t>01.20.01.090.058.01.500</t>
  </si>
  <si>
    <t>01035000565</t>
  </si>
  <si>
    <t>მარინა მათიაშვილი</t>
  </si>
  <si>
    <t>თბილისი, ქინძმარაულის ქ.# 5 შენობა 1</t>
  </si>
  <si>
    <t>01.19.33.001.229</t>
  </si>
  <si>
    <t>24.10.2018-24.10.2019 და ავტ ყოველი მომდევნო წელი</t>
  </si>
  <si>
    <t>ს/ს "განთიადი"</t>
  </si>
  <si>
    <t>თბილისი,ბარნოვის 42</t>
  </si>
  <si>
    <t>01.15.02.034.010.01</t>
  </si>
  <si>
    <t>01.09.2019-31.08.2020 და ავტ.31.12.2020</t>
  </si>
  <si>
    <t>01018000848</t>
  </si>
  <si>
    <t>მაკა არახამია</t>
  </si>
  <si>
    <t>ქ.ლანჩხუთი ჟორდანიას ქ.116</t>
  </si>
  <si>
    <t>27.06.52.058.01.009ა</t>
  </si>
  <si>
    <t>10.04.2019-31.12.2019 და ავტ 31.12.2020</t>
  </si>
  <si>
    <t>26001001511</t>
  </si>
  <si>
    <t>თეა ორაგველიძე</t>
  </si>
  <si>
    <t>ოზურგეთი, ჭავჭავაძის 10</t>
  </si>
  <si>
    <t>26.26.46.017.01.504</t>
  </si>
  <si>
    <t>01.07.2019-31.12.2019 და ავტ.31.12.2020</t>
  </si>
  <si>
    <t>33001048143</t>
  </si>
  <si>
    <t>თამაზი ბაჯელიძე</t>
  </si>
  <si>
    <t>ზუგდიდი, რუსთაველის ქ. 90</t>
  </si>
  <si>
    <t>43.31.55.494</t>
  </si>
  <si>
    <t>10.05.2019-31.12.2019 და ავტ 31.12.2020</t>
  </si>
  <si>
    <t>19001028769</t>
  </si>
  <si>
    <t>ირაკლი ბერულავა</t>
  </si>
  <si>
    <t>აბაშა,თავისუფლების ქ.50 ბ.6</t>
  </si>
  <si>
    <t>40.01.34.275.01.006</t>
  </si>
  <si>
    <t>02001002978</t>
  </si>
  <si>
    <t>გენადი ჯღამაძე</t>
  </si>
  <si>
    <t>დაბა ჩხოროწყუ, აღმაშენებლის 2</t>
  </si>
  <si>
    <t>46.02.44.117</t>
  </si>
  <si>
    <t>01.05.2019-31.12.2019 და ავტ 31.12.2020</t>
  </si>
  <si>
    <t>48001004585</t>
  </si>
  <si>
    <t>თეიმურაზ მალანია</t>
  </si>
  <si>
    <t xml:space="preserve">მარტვილი, თავისუფლების ქ. </t>
  </si>
  <si>
    <t>41.09.39.392</t>
  </si>
  <si>
    <t>01.09.2019-31.07.2019 და ავტ 31.12.2020</t>
  </si>
  <si>
    <t>29001032354</t>
  </si>
  <si>
    <t>ირაკლი გაბისონია</t>
  </si>
  <si>
    <t>ხულო, ჭავჭავაძის ქ. 2</t>
  </si>
  <si>
    <t>23.11.01.069.01.501</t>
  </si>
  <si>
    <t>01.04.2019-31.12.2019 და ავტ. 31.12.2020</t>
  </si>
  <si>
    <t>61009004129</t>
  </si>
  <si>
    <t xml:space="preserve">რამაზ ბოლქვაძე </t>
  </si>
  <si>
    <t>ქ.ზესტაფონი, რობაქიძის 1 ბ.1</t>
  </si>
  <si>
    <t>32.10.07.933.01.001</t>
  </si>
  <si>
    <t>მზიური სვანიძე</t>
  </si>
  <si>
    <t>ქ.ჭიათურა, ნინოშვილის ქ.16</t>
  </si>
  <si>
    <t>38.10.04.067.01.002</t>
  </si>
  <si>
    <t>01.04.2019-31.12.2020</t>
  </si>
  <si>
    <t>54001018037</t>
  </si>
  <si>
    <t>ავთანდილ გვარუციძე</t>
  </si>
  <si>
    <t>ქ.წყალტუბო, ევდოშვილის ქ.6</t>
  </si>
  <si>
    <t>221291144</t>
  </si>
  <si>
    <t>შპს "წყალტუბოპროფკურორტი"</t>
  </si>
  <si>
    <t>ტყიბული,გამსახურდიას ქ# 30</t>
  </si>
  <si>
    <t>39.01.03.023.01.513</t>
  </si>
  <si>
    <t>01.05.2019-31.12.2019 და ავტ. 31.12.2020</t>
  </si>
  <si>
    <t>თორნიკე ცხოვრებაძე</t>
  </si>
  <si>
    <t>ქ. კასპი დავით აღმაშენებლის ქ.#80</t>
  </si>
  <si>
    <t>67.01.05.302.01.541</t>
  </si>
  <si>
    <t>01.04.2019-28.02.2020 და ავტ.31.12.2021</t>
  </si>
  <si>
    <t>01026005055</t>
  </si>
  <si>
    <t>მერაბ ჭონიაშვილი</t>
  </si>
  <si>
    <t xml:space="preserve">ქ. ქარელი, თამარ მეფის #14 </t>
  </si>
  <si>
    <t>68.10.42.267</t>
  </si>
  <si>
    <t>21.07.2019-21.06.2020 და ავტ 31.12.2020</t>
  </si>
  <si>
    <t>43001015780</t>
  </si>
  <si>
    <t>ანზორი ეკალაძე</t>
  </si>
  <si>
    <t>ქ.ხაშური ლესელიძის 10 ა</t>
  </si>
  <si>
    <t>69.08.58.202.01.002</t>
  </si>
  <si>
    <t>01.01.2019-30.11.2019 და ავტ.31.12.2020</t>
  </si>
  <si>
    <t>თამარი გაგლოშვილი</t>
  </si>
  <si>
    <t>ქ.ბორჯომი,სააკაძის ქ.#2</t>
  </si>
  <si>
    <t>64.23.01.165</t>
  </si>
  <si>
    <t>01.02.2019-31.12.2019 და ავტ. 6 თვე</t>
  </si>
  <si>
    <t>შპს "ჯეო ჰოსპიტალს"</t>
  </si>
  <si>
    <t>დაბა ადიგენი,თამარ მეფის #4</t>
  </si>
  <si>
    <t>61.05.01.046</t>
  </si>
  <si>
    <t>03001004376</t>
  </si>
  <si>
    <t>შოთა კუხალეიშვილი</t>
  </si>
  <si>
    <t>ქ.ცაგერი, რუსთაველის ქ</t>
  </si>
  <si>
    <t>89.03.22.017</t>
  </si>
  <si>
    <t>01.05.2018-01.05.2019 და ავტ.01.05.2020</t>
  </si>
  <si>
    <t>49001000182</t>
  </si>
  <si>
    <t>შორენა მესხაძე</t>
  </si>
  <si>
    <t>ქ.ონი წერეთლის ქ.# 18</t>
  </si>
  <si>
    <t>88.18.21.253</t>
  </si>
  <si>
    <t>01.08.2019-30.06.2020 და ავტ.31.12.2020</t>
  </si>
  <si>
    <t>34001003259</t>
  </si>
  <si>
    <t>მერი ბურდილაძე</t>
  </si>
  <si>
    <t>ქ.თეთრიწყარო, კოსტავას ქ#1</t>
  </si>
  <si>
    <t>84.01.38.153</t>
  </si>
  <si>
    <t>30.11.2018-30.10.2019</t>
  </si>
  <si>
    <t>01016003038</t>
  </si>
  <si>
    <t>მზია ლობჟანიძე</t>
  </si>
  <si>
    <t>მარნეული, ჩოლოყაშვილის N3</t>
  </si>
  <si>
    <t>83.02.06.577.01.504</t>
  </si>
  <si>
    <t>28001008957</t>
  </si>
  <si>
    <t>სამირ გასანოვი</t>
  </si>
  <si>
    <t xml:space="preserve">დაბა თიანეთი რუსთაველისქ. </t>
  </si>
  <si>
    <t>73.05.35.118</t>
  </si>
  <si>
    <t>26.08.2019-25.07.2020 და ავტ.31.12.2020</t>
  </si>
  <si>
    <t>23001008957</t>
  </si>
  <si>
    <t>ლია ივანაური</t>
  </si>
  <si>
    <t>ქ.საგარეჯო, სტალინის ქ.#84</t>
  </si>
  <si>
    <t>55.12.52.264</t>
  </si>
  <si>
    <t>36001035662</t>
  </si>
  <si>
    <t>მარიამი ქვლივიძე</t>
  </si>
  <si>
    <t>ქ.ამეტა, რუსთაველის #58</t>
  </si>
  <si>
    <t>50.04.09.039.01.501</t>
  </si>
  <si>
    <t>01.04.2019-3.12.2019 და ავტ. 31.12.2020</t>
  </si>
  <si>
    <t>08001025021</t>
  </si>
  <si>
    <t>მარინე იდიძე</t>
  </si>
  <si>
    <t>ქ.ლაგოდეხი,ზაქათალის ქ.# 38</t>
  </si>
  <si>
    <t>54.01.56.419</t>
  </si>
  <si>
    <t>25001004644</t>
  </si>
  <si>
    <t>ნატალია ნაყეური</t>
  </si>
  <si>
    <t>რევაზ ქვარცხავა</t>
  </si>
  <si>
    <t>01024027019</t>
  </si>
  <si>
    <t>01.04.2019-31.05.2019</t>
  </si>
  <si>
    <t>01.15.05.093.024.01.516</t>
  </si>
  <si>
    <t>თბილისი, ლადო ასათიანის #52</t>
  </si>
  <si>
    <t>ოზურგეთი, გურიას ქ.8</t>
  </si>
  <si>
    <t>26.26.47.179</t>
  </si>
  <si>
    <t>10.04.2018 და ავტ 10.04.2019</t>
  </si>
  <si>
    <t>33001004331</t>
  </si>
  <si>
    <t>ვახტანგ ბერიშვილი</t>
  </si>
  <si>
    <t>ოზურგეთი, რუსთაველისქ #4</t>
  </si>
  <si>
    <t>26.26.47.064.01.504</t>
  </si>
  <si>
    <t>15.04.201-31.12.2019-და ავტ.31.12.2020</t>
  </si>
  <si>
    <t>33001009886</t>
  </si>
  <si>
    <t>ზვიად ერაძე</t>
  </si>
  <si>
    <t>ჩოხატაური, დუმბაძის ქ.7 შენობა 1, სართ.2</t>
  </si>
  <si>
    <t>28.01.22.081.01.500</t>
  </si>
  <si>
    <t>13.11.2018-31.03.2019</t>
  </si>
  <si>
    <t>46001004225</t>
  </si>
  <si>
    <t>ნუკრი ოსეფაიშვილი</t>
  </si>
  <si>
    <t>ფოთი, გორგასლის ქ. 24</t>
  </si>
  <si>
    <t>04.01.09.131.01.004</t>
  </si>
  <si>
    <t>01.02.2018-01.04.2019</t>
  </si>
  <si>
    <t>42031001437</t>
  </si>
  <si>
    <t>ვახტანგი დარცმელიძე</t>
  </si>
  <si>
    <t>ამბროლაური,კოსტავას ქ 1</t>
  </si>
  <si>
    <t>86.19.27.019</t>
  </si>
  <si>
    <t>30.04.2018 31.03.2019</t>
  </si>
  <si>
    <t>04001002669</t>
  </si>
  <si>
    <t>ციცინო ნეფარიძე</t>
  </si>
  <si>
    <t>სენაკი,დ.ვახანიას ქ.#10</t>
  </si>
  <si>
    <t>44.01.31.485</t>
  </si>
  <si>
    <t>30.04.2018-31.03.2019</t>
  </si>
  <si>
    <t>39001013821</t>
  </si>
  <si>
    <t>იამზე ზარანდია-ეჯიბია</t>
  </si>
  <si>
    <t>ხობი, ცოტნე დადიანის N208</t>
  </si>
  <si>
    <t>45.21.23.045.01.504</t>
  </si>
  <si>
    <t>01.07.2018-31.03.2019</t>
  </si>
  <si>
    <t>58001006638</t>
  </si>
  <si>
    <t>რომეო ჭითავა</t>
  </si>
  <si>
    <t>ქ.წალენჯიხა, 9 აპრილის ქ.#2</t>
  </si>
  <si>
    <t>47.11.43.020</t>
  </si>
  <si>
    <t>01.08.2018-31.03.2019</t>
  </si>
  <si>
    <t>51001000281</t>
  </si>
  <si>
    <t>თორნიკე ხარჩილავა</t>
  </si>
  <si>
    <t>ქალაქი გორი ქუთაისის ქ. 41</t>
  </si>
  <si>
    <t>66.45.19.015</t>
  </si>
  <si>
    <t>07.02.2018-31.03.2019</t>
  </si>
  <si>
    <t>59001032210</t>
  </si>
  <si>
    <t>თეიმურაზ ხარებაშვილი</t>
  </si>
  <si>
    <t>თბილისი,ზანდუკელის7</t>
  </si>
  <si>
    <t>01150201101001500</t>
  </si>
  <si>
    <t xml:space="preserve">12 თვე </t>
  </si>
  <si>
    <t>2607.50</t>
  </si>
  <si>
    <t>01005000618</t>
  </si>
  <si>
    <t>შალვა ჯანაშვილი</t>
  </si>
  <si>
    <t>თბილისი ზაჰესი</t>
  </si>
  <si>
    <t>24 თვე</t>
  </si>
  <si>
    <t>შპს პიკაჯეო</t>
  </si>
  <si>
    <t>თბილისი,აგლაძის ქ 32 ა</t>
  </si>
  <si>
    <t>01.13.05.004.252</t>
  </si>
  <si>
    <t>18.05.2019-17.05.2020</t>
  </si>
  <si>
    <t>შპს "საქინვესტი"</t>
  </si>
  <si>
    <t>არასწორად ჩარიცხული შემოწირულების უკან დაბრუნება</t>
  </si>
  <si>
    <t xml:space="preserve">      შტატგარეშე თანამშრომელთა ანაზღაურება 100 ლ</t>
  </si>
  <si>
    <t>მარტი,აპრილი.მაისი.სექტ,ოქტომ</t>
  </si>
  <si>
    <t>ლევან თარხნიშვილი</t>
  </si>
  <si>
    <t>ავთანდილ იაკობიძე</t>
  </si>
  <si>
    <t>ვლადიმერ ჩაჩუა</t>
  </si>
  <si>
    <t>ჯარჯი დოლიძე</t>
  </si>
  <si>
    <t>გიორგი მაკასარაშვილი</t>
  </si>
  <si>
    <t>გელა დაიაური</t>
  </si>
  <si>
    <t>თენგიზ სამხარაძე</t>
  </si>
  <si>
    <t>11001013476</t>
  </si>
  <si>
    <t>გიორგი გურგენიძე</t>
  </si>
  <si>
    <t>თამარ ყაჯრიშვილი</t>
  </si>
  <si>
    <t>01015001535</t>
  </si>
  <si>
    <t>47001035881</t>
  </si>
  <si>
    <t>46001021956</t>
  </si>
  <si>
    <t>01002023784</t>
  </si>
  <si>
    <t>საერთაშორისო ურთიერთობათა სამსახურის სპეციალისტი</t>
  </si>
  <si>
    <t>01009018351</t>
  </si>
  <si>
    <t>ირაკლი კიკნაველიძე</t>
  </si>
  <si>
    <t>დავით გოგისვანიძე</t>
  </si>
  <si>
    <t>ელენე ხოშტარია</t>
  </si>
  <si>
    <t>დათო ჟღენტი</t>
  </si>
  <si>
    <t>იაკობ ზაქარეიშვილი</t>
  </si>
  <si>
    <t>თინათინ ასათიანი</t>
  </si>
  <si>
    <t>01027025321</t>
  </si>
  <si>
    <t>01017032134</t>
  </si>
  <si>
    <t>01006007832</t>
  </si>
  <si>
    <t>01008011892</t>
  </si>
  <si>
    <t>01017030508</t>
  </si>
  <si>
    <t>01029009838</t>
  </si>
  <si>
    <t>01017050182</t>
  </si>
  <si>
    <t>01517059524</t>
  </si>
  <si>
    <t>17001031587</t>
  </si>
  <si>
    <t>23001010369</t>
  </si>
  <si>
    <t>01017001222</t>
  </si>
  <si>
    <t>01017018667</t>
  </si>
  <si>
    <t>01018001497</t>
  </si>
  <si>
    <t>01017019574</t>
  </si>
  <si>
    <t>01024061424</t>
  </si>
  <si>
    <t>01017012831</t>
  </si>
  <si>
    <t>01001037524</t>
  </si>
  <si>
    <t>01003014286</t>
  </si>
  <si>
    <t>01008013222</t>
  </si>
  <si>
    <t>01017033946</t>
  </si>
  <si>
    <t>01008011313</t>
  </si>
  <si>
    <t>01025014417</t>
  </si>
  <si>
    <t>გიორგი ენუქიძე</t>
  </si>
  <si>
    <t xml:space="preserve">25001004312 </t>
  </si>
  <si>
    <t xml:space="preserve">25001013755  </t>
  </si>
  <si>
    <t>ირმა სტეფნაძე-იაშვილი</t>
  </si>
  <si>
    <t>29001000770</t>
  </si>
  <si>
    <t>62003003013</t>
  </si>
  <si>
    <t>01012023721</t>
  </si>
  <si>
    <t>01011014583</t>
  </si>
  <si>
    <t>01007017446</t>
  </si>
  <si>
    <t xml:space="preserve">
    28001029429
</t>
  </si>
  <si>
    <t xml:space="preserve">
    01010016571
</t>
  </si>
  <si>
    <t xml:space="preserve">
    01027003856
</t>
  </si>
  <si>
    <t xml:space="preserve">
    45001001152
</t>
  </si>
  <si>
    <t xml:space="preserve">
    21001002515
</t>
  </si>
  <si>
    <t xml:space="preserve">
    17001021261
</t>
  </si>
  <si>
    <t xml:space="preserve">
    01024051143
</t>
  </si>
  <si>
    <t xml:space="preserve">
    17001030674
</t>
  </si>
  <si>
    <t xml:space="preserve">
    17001005533
</t>
  </si>
  <si>
    <t xml:space="preserve">
    55001005381
</t>
  </si>
  <si>
    <t xml:space="preserve">
    17001000179
</t>
  </si>
  <si>
    <t>ავტომობილის მარკა/მოდელი:MERCEDES-BENZ.JJ208HH გამოშვების წელი 2002. თხოვების ვადა 2019 წლის 31 მაისამდე</t>
  </si>
  <si>
    <t>ავტომობილი:მარკა:MERCEDES-BENZ, ce100ti გამოშვების წელი 2007,ფერი ლურჯი,ძრავის მოცულობა 1992,საიდენტიფიკაციო # WDD245207IJ283012, თხოვების ვადა 2019 წლის 31 მაისამდე</t>
  </si>
  <si>
    <t>ავტომობილი,მარკა MAZDA,bbn 380 გამოშვების წელი 2004,ფერი შავი,ძრავის მოცულობა 2967,საიდენტიფიკაციო # JMZCZ94165KM29856, თხოვების ვადა 2019 წლის 31 მაისამდე</t>
  </si>
  <si>
    <t>ავტომობილის მარკა/მოდელი: მიცუბიში მონტერო,სარეგ.ნომერი DET200, გამოშვების წელი: 2001, თხოვების ვადა 2019 წლის 31 მაისამდე</t>
  </si>
  <si>
    <t>ავტომობილი,მარკა MERCEDES_BENZ (E200),ba886ab გამოშვების წელი 1997,ფერი იისფერი,ძრავის მოცულობა 1998,საიდენტიფიკაციო # WDB2100351A395552, თხოვების ვადა 2019 წლის 31 მაისამდე</t>
  </si>
  <si>
    <t>მარკა/მოდელი: ტოიოტა/პრიუსი, გამოშვების წელი: 2012, თხოვების ვადა 2019 წლის 31 მაისამდე</t>
  </si>
  <si>
    <t>ავტომობილის მარკა/მოდელი: OPEL,სარეგ.ნომერი LM962ML, გამოშვების წელი: 1992, თხოვების ვადა 2019 წლის 31 მაისამდე</t>
  </si>
  <si>
    <t>მარკა/მოდელი: MERCEDES_BENZ,E 270 CDI, სარეგ.ნომერი IM024ER,გამოშვების წელი: 2002, თხოვების ვადა 2019 წლის 31 მაისამდე</t>
  </si>
  <si>
    <t>ავტომობილის მარკა/მოდელი: VAZ 2121,სარეგ.ნომერი WVV837, გამოშვების წელი: 1986, თხოვების ვადა 2019 წლის 31 მაისამდე</t>
  </si>
  <si>
    <t>ავტომობილის მარკა/მოდელი: ჰიუნდაი ტუქსონი,სარეგ.ნომერი KXK758, გამოშვების წელი: 2006, თხოვების ვადა 2019 წლის 31 მაისამდე</t>
  </si>
  <si>
    <t>მარკა/მოდელი: ტოიოტა/პრადო, გამოშვების წელი: 2008,მანქანის ნომერი XE777KI.თხოვების ვადა 2019 წლის 31 მაისამდე</t>
  </si>
  <si>
    <t>ავტომობილი,მარკა:BMW, tt820nnგამოშვების წელი 1996,ფერი შავი,ძრავის მოცულობა 1991,საიდენტიფიკაციო # WBADD110X0BN21089, თხოვების ვადა 2019 წლის 31 მაისამდე</t>
  </si>
  <si>
    <t>ავტომობილის მარკა/მოდელი: ნისან ტიანა,სარეგ.ნომერი PI369IP, გამოშვების წელი: 2004, თხოვების ვადა 2019 წლის 31 მაისამდე</t>
  </si>
  <si>
    <t>ავტომობილი,მარკა FORD TRANSIT 2.5, bb170SB გამოშვების წელი 1994, ფერი ლურჯი, ძრავის მოცულობა 2496,საიდენტიფიკაციო # WFOLXXGBVLRT18844, თხოვების ვადა 2019 წლის 31 მაისამდე</t>
  </si>
  <si>
    <t>მარკა/მოდელი: OPEL ZAFIRA-A, სარეგ.ნომერი GG938CC,გამოშვების წელი: 2000, თხოვების ვადა 2019 წლის 31 მაისამდე</t>
  </si>
  <si>
    <t>ავტომობილი, მარკა SUBARU,ahw214 გამოშვების წელი 2005,ფერი რუხი,ძრავის მოცულობა 2999,საიდენტიფიკაციო #4S4WX82C464423365, თხოვების ვადა 2019 წლის 31 მაისამდე</t>
  </si>
  <si>
    <t>მარკა HONDA CR_V vrv 162 გამოშვების წელი 2001,ფერი რუხი,ძრავის მოცულობა 2000,საიდენტიფიკაციო კოდი# jHLRD18471C032066, თხოვების ვადა 2019 წლის 31 მაისამდე</t>
  </si>
  <si>
    <t>მარკა/მოდელი: OPEL ASTRA, გამოშვების წელი: 1996, მანქანის ნომერი AD215BC.თხოვების ვადა 2019 წლის 31 მაისამდე</t>
  </si>
  <si>
    <t>ავტომობილი, მარკა SUBARU,rr 490nnგამოშვების წელი 2004,ფერი რუხი,ძრავის მოცულობა 1994,საიდენტიფიკაციო #SG5075779, თხოვების ვადა 2019 წლის 31 მაისამდე</t>
  </si>
  <si>
    <t>მარკა/მოდელი: NISSAN NAVARA, სარეგ.ნომერი GO505RD,გამოშვების წელი: 1997, თხოვების ვადა 2019 წლის 31 მაისამდე</t>
  </si>
  <si>
    <t>ავტომობილი,TOYOTA(RAV4),cc 058oo გამოშვების წელი 2014,ფერი თეთრი, ძრავის მოცულობა 2231,საიდენტიფიკაციო # JTMDAREV70D056887, თხოვების ვადა 2019 წლის 31 მაისამდე</t>
  </si>
  <si>
    <t>მარკა/მოდელი: DAIHATSU, გამოშვების წელი: 1998, მანქანის ნომერი QNQ939.თხოვების ვადა 2019 წლის 31 მაისამდე</t>
  </si>
  <si>
    <t>მოდელი:ტოიოტა,გამოშვების წელი 2014,ფერი ყავისფერი, ტიპი: სედანი, ძრავის მოცულობა 2494, თხოვების ვადა 2019 წლის 31 მაისამდე</t>
  </si>
  <si>
    <t>მარკა/მოდელი: Honda CR-V, გამოშვების წელი: 1999, მანქანის ნომერი OBO-599.თხოვების ვადა 2019 წლის 31 მაისამდე</t>
  </si>
  <si>
    <t>მარკა/მოდელი: Honda CR-V,  სარეგ.ნომერი NT085TN გამოშვების წელი: 2003, თხოვების ვადა 2019 წლის 31 მაისამდე</t>
  </si>
  <si>
    <t>ავტომობილის მარკა/მოდელი: სუზუკი,სარეგ.ნომერი PI777KO, გამოშვების წელი: 1998, თხოვების ვადა 2019 წლის 31 მაისამდე</t>
  </si>
  <si>
    <t>ავტომობილი,მარკა:MADZA, do579nk გამოშვების წელი 1996,ფერი მწვანე,ძრავის მოცულობა 1796 საიდენტიფიკაციო # JMZGE14A201475739,თხოვების ვადა 2019 წლის 31 მაისამდე</t>
  </si>
  <si>
    <t>მარკა/მოდელი: OPEL ASTRA,სარეგ.ნომერი AI758IA, გამოშვების წელი: 1997, თხოვების ვადა 2019 წლის 31 მაისამდე</t>
  </si>
  <si>
    <t>მარკა/მოდელი: OPEL VECTRA, გამოშვების წელი 1993,მანქანის ნომერი RJR 031.თხოვების ვადა 2019 წლის 31 მაისამდე</t>
  </si>
  <si>
    <t>მარკა HONDA, aa930ww გამოშვების წელი 2000,ფერი რუხი,ძრავის მოცულობა 1590,საიდენტიფიკაციო კოდი#GH31013663, თხოვების ვადა 2019 წლის 31 მაისამდე</t>
  </si>
  <si>
    <t>ადილ გურბანოვი</t>
  </si>
  <si>
    <t>ლალი ბერიძე</t>
  </si>
  <si>
    <t>იაკობ ძაგნიძე</t>
  </si>
  <si>
    <t>თეიმურაზ მაძღარაშვილი</t>
  </si>
  <si>
    <t>ზვიადი გიორგაძე</t>
  </si>
  <si>
    <t>ვახტანგი ერემეიშვილი</t>
  </si>
  <si>
    <t>დავით ლაზვიაშვილი</t>
  </si>
  <si>
    <t>გიორგი ტყეშელაშვილი</t>
  </si>
  <si>
    <t>გია ოჩხიკიძე</t>
  </si>
  <si>
    <t>ბეჟან რუხაძე</t>
  </si>
  <si>
    <t>ალეკო ძაგნიძე</t>
  </si>
  <si>
    <t>03/11/2019</t>
  </si>
  <si>
    <t>02/11/2019</t>
  </si>
  <si>
    <t>04/11/2019</t>
  </si>
  <si>
    <t>09/11/2019</t>
  </si>
  <si>
    <t>08/11/2019</t>
  </si>
  <si>
    <t>11/11/2019</t>
  </si>
  <si>
    <t>12/11/2019</t>
  </si>
  <si>
    <t>13/11/2019</t>
  </si>
  <si>
    <t>14/11/2019</t>
  </si>
  <si>
    <t>16/11/2019</t>
  </si>
  <si>
    <t>15/11/2019</t>
  </si>
  <si>
    <t>21/11/2019</t>
  </si>
  <si>
    <t>20/11/2019</t>
  </si>
  <si>
    <t>04/12/2019</t>
  </si>
  <si>
    <t>02/12/2019</t>
  </si>
  <si>
    <t>01/12/2019</t>
  </si>
  <si>
    <t>30/11/2019</t>
  </si>
  <si>
    <t>29/11/2019</t>
  </si>
  <si>
    <t>12/12/2019</t>
  </si>
  <si>
    <t>11/12/2019</t>
  </si>
  <si>
    <t>10/12/2019</t>
  </si>
  <si>
    <t>13/12/2019</t>
  </si>
  <si>
    <t>25/12/2019</t>
  </si>
  <si>
    <t>23/12/2019</t>
  </si>
  <si>
    <t>24/12/2019</t>
  </si>
  <si>
    <t>ენუქიძე</t>
  </si>
  <si>
    <t>ვლადიმერ</t>
  </si>
  <si>
    <t>კიკნაველიძე</t>
  </si>
  <si>
    <t>ყაჯრიშვილი</t>
  </si>
  <si>
    <t>თინათინ</t>
  </si>
  <si>
    <t>ასათიანი</t>
  </si>
  <si>
    <t>კუტალაძე</t>
  </si>
  <si>
    <t>ხოშტარია</t>
  </si>
  <si>
    <t>უგულავა</t>
  </si>
  <si>
    <t>გოგისვანიძე</t>
  </si>
  <si>
    <t>ალექსი</t>
  </si>
  <si>
    <t>დათო</t>
  </si>
  <si>
    <t>ჟღენტი</t>
  </si>
  <si>
    <t xml:space="preserve">
    14001005558
</t>
  </si>
  <si>
    <t xml:space="preserve">
    01002021535
</t>
  </si>
  <si>
    <t xml:space="preserve">
    01003003431
</t>
  </si>
  <si>
    <t xml:space="preserve">
    25001013755
</t>
  </si>
  <si>
    <t xml:space="preserve">
    20001024911
</t>
  </si>
  <si>
    <t xml:space="preserve">
    08001006879
</t>
  </si>
  <si>
    <t xml:space="preserve">
    35001032890
</t>
  </si>
  <si>
    <t xml:space="preserve">
    01004008884
</t>
  </si>
  <si>
    <t xml:space="preserve">
    61006002910
</t>
  </si>
  <si>
    <t xml:space="preserve">
    28001005839
</t>
  </si>
  <si>
    <t xml:space="preserve">
    15001013495
</t>
  </si>
  <si>
    <t xml:space="preserve">
    35001038635
</t>
  </si>
  <si>
    <t xml:space="preserve">
    01003002265
</t>
  </si>
  <si>
    <t xml:space="preserve">
    16001023235
</t>
  </si>
  <si>
    <t xml:space="preserve">
    01017007511
</t>
  </si>
  <si>
    <t xml:space="preserve">
    01027025321
</t>
  </si>
  <si>
    <t xml:space="preserve">
    01019003954
</t>
  </si>
  <si>
    <t xml:space="preserve">
    01008019719
</t>
  </si>
  <si>
    <t xml:space="preserve">
    01017016970
</t>
  </si>
  <si>
    <t xml:space="preserve">
    61001068915
</t>
  </si>
  <si>
    <t xml:space="preserve">
    01611106390
</t>
  </si>
  <si>
    <t xml:space="preserve">
    01012015574
</t>
  </si>
  <si>
    <t xml:space="preserve">
    01027022859
</t>
  </si>
  <si>
    <t xml:space="preserve">
    01005009075
</t>
  </si>
  <si>
    <t xml:space="preserve">
    01008006698
</t>
  </si>
  <si>
    <t xml:space="preserve">
    01009004222
</t>
  </si>
  <si>
    <t xml:space="preserve">
    01015001535
</t>
  </si>
  <si>
    <t xml:space="preserve">
    01008011313
</t>
  </si>
  <si>
    <t xml:space="preserve">
    01008012003
</t>
  </si>
  <si>
    <t xml:space="preserve">
    60001113832
</t>
  </si>
  <si>
    <t xml:space="preserve">
    01005018912
</t>
  </si>
  <si>
    <t xml:space="preserve">
    01011023474
</t>
  </si>
  <si>
    <t xml:space="preserve">
    01024024430
</t>
  </si>
  <si>
    <t xml:space="preserve">
    19001015382
</t>
  </si>
  <si>
    <t xml:space="preserve">
    01009003358
</t>
  </si>
  <si>
    <t xml:space="preserve">
    19001029328
</t>
  </si>
  <si>
    <t xml:space="preserve">
    54031003552
</t>
  </si>
  <si>
    <t xml:space="preserve">
    01005003737
</t>
  </si>
  <si>
    <t xml:space="preserve">
    14001005108
</t>
  </si>
  <si>
    <t xml:space="preserve">
    01024034867
</t>
  </si>
  <si>
    <t xml:space="preserve">
    01017017029
</t>
  </si>
  <si>
    <t xml:space="preserve">
    01006010491
</t>
  </si>
  <si>
    <t xml:space="preserve">
    01008011892
</t>
  </si>
  <si>
    <t xml:space="preserve">
    01006005497
</t>
  </si>
  <si>
    <t xml:space="preserve">
    01005004806
</t>
  </si>
  <si>
    <t xml:space="preserve">
    01008005188
</t>
  </si>
  <si>
    <t xml:space="preserve">
    01017006097
</t>
  </si>
  <si>
    <t xml:space="preserve">
    01020000620
</t>
  </si>
  <si>
    <t xml:space="preserve">
    01024010940
</t>
  </si>
  <si>
    <t xml:space="preserve">
    01018001686
</t>
  </si>
  <si>
    <t xml:space="preserve">
    35001107419
</t>
  </si>
  <si>
    <t xml:space="preserve">
    56001002631
</t>
  </si>
  <si>
    <t xml:space="preserve">
    09001009082
</t>
  </si>
  <si>
    <t xml:space="preserve">
    37001007701
</t>
  </si>
  <si>
    <t xml:space="preserve">
    21001007003
</t>
  </si>
  <si>
    <t xml:space="preserve">
    49001002571
</t>
  </si>
  <si>
    <t xml:space="preserve">
    27001001465
</t>
  </si>
  <si>
    <t xml:space="preserve">
    60001005021
</t>
  </si>
  <si>
    <t xml:space="preserve">
    01006007832
</t>
  </si>
  <si>
    <t xml:space="preserve">
    55001005379
</t>
  </si>
  <si>
    <t xml:space="preserve">
    53001012047
</t>
  </si>
  <si>
    <t xml:space="preserve">
    60001055615
</t>
  </si>
  <si>
    <t xml:space="preserve">
    18001023639
</t>
  </si>
  <si>
    <t xml:space="preserve">
    54001012507
</t>
  </si>
  <si>
    <t xml:space="preserve">
    38001006544
</t>
  </si>
  <si>
    <t xml:space="preserve">
    59001014657
</t>
  </si>
  <si>
    <t xml:space="preserve">
    31001014059
</t>
  </si>
  <si>
    <t xml:space="preserve">
    39001005079
</t>
  </si>
  <si>
    <t xml:space="preserve">
    02001006300
</t>
  </si>
  <si>
    <t xml:space="preserve">
    46001000429
</t>
  </si>
  <si>
    <t xml:space="preserve">
    33001015200
</t>
  </si>
  <si>
    <t xml:space="preserve">
    61006022840
</t>
  </si>
  <si>
    <t xml:space="preserve">
    61010000902
</t>
  </si>
  <si>
    <t xml:space="preserve">
    61004014206
</t>
  </si>
  <si>
    <t xml:space="preserve">
    61001039685
</t>
  </si>
  <si>
    <t xml:space="preserve">
    61009006065
</t>
  </si>
  <si>
    <t xml:space="preserve">
    19001025495
</t>
  </si>
  <si>
    <t xml:space="preserve">
    42031001437
</t>
  </si>
  <si>
    <t xml:space="preserve">
    61009014677
</t>
  </si>
  <si>
    <t xml:space="preserve">
    26001015258
</t>
  </si>
  <si>
    <t xml:space="preserve">
    58001023371
</t>
  </si>
  <si>
    <t xml:space="preserve">
    48001004930
</t>
  </si>
  <si>
    <t xml:space="preserve">
    19001078962
</t>
  </si>
  <si>
    <t xml:space="preserve">
    51001001896
</t>
  </si>
  <si>
    <t xml:space="preserve">
    01001016590
</t>
  </si>
  <si>
    <t xml:space="preserve">
    01001064632
</t>
  </si>
  <si>
    <t xml:space="preserve">
    01002015422
</t>
  </si>
  <si>
    <t xml:space="preserve">
    01029009838
</t>
  </si>
  <si>
    <t xml:space="preserve">
    01010016572
</t>
  </si>
  <si>
    <t xml:space="preserve">
    41001004171
</t>
  </si>
  <si>
    <t xml:space="preserve">
    01010017888
</t>
  </si>
  <si>
    <t xml:space="preserve">
    01030002227
</t>
  </si>
  <si>
    <t xml:space="preserve">
    01001097914
</t>
  </si>
  <si>
    <t xml:space="preserve">
    01001041343
</t>
  </si>
  <si>
    <t xml:space="preserve">
    07001009688
</t>
  </si>
  <si>
    <t xml:space="preserve">
    05001000920
</t>
  </si>
  <si>
    <t xml:space="preserve">
    03001000520
</t>
  </si>
  <si>
    <t xml:space="preserve">
    01004007419
</t>
  </si>
  <si>
    <t xml:space="preserve">
    47001003304
</t>
  </si>
  <si>
    <t xml:space="preserve">
    47001006983
</t>
  </si>
  <si>
    <t xml:space="preserve">
    59001068822
</t>
  </si>
  <si>
    <t xml:space="preserve">
    59001031250
</t>
  </si>
  <si>
    <t xml:space="preserve">
    43001003558
</t>
  </si>
  <si>
    <t xml:space="preserve">
    01003015142
</t>
  </si>
  <si>
    <t xml:space="preserve">
    01017017083
</t>
  </si>
  <si>
    <t>კომპიუტერი (სისტემური ბლოკი) 1ც, კლავიატურა 1ც, თაგვი 1ც, უწყვეტი კვების წყარო Sumry S 850-1ც, მონიტორი PHILIPS 21.5-1ც, პრინტერი HP laserjet M 1132-1ც, მაგიდა 4 ცალი, სკამი 20 ცალი, ტუმბო 2 ცალი</t>
  </si>
  <si>
    <t>კომპიუტერი (სისტემური ბლოკი) 1ც, კლავიატურა 1ც, თაგვი 1ც, უწყვეტი კვების წყარო Sumry R 8501ც, მონიტორი PHILIPS 21.5- 1ც, პრინტერი HP laserjet M 1132-1ც, მაგიდა 5 ცალი, სკამი 20 ცალი, ტუმბო 2 ცალი</t>
  </si>
  <si>
    <t>კომპიუტერი (სისტემური ბლოკი)1ც, კლავიატურა 1ც, თაგვი 1ც, უწყვეტი კვების წყარო Sumry R 850-1ც, მონიტორი PHILIPS 21.5-1ც, პრინტერი HP laserjet M 1132-1ც, მაგიდა 6 ცალი, სკამი 40 ცალი, ტუმბო 2 ცალი</t>
  </si>
  <si>
    <t>კომპიუტერი (სისტემური ბლოკი)1ც,კლავიატურა 1ც,თაგვი 1ც,უწყვეტი კვების წყარო Sumry R 850-1ც,მონიტორი Acer 21.5-1ც,პრინტერი HP laserjet M 1132-1ც,მაგიდა 4 ცალი,სკამი 30 ცალი,ტუმბო 2 ცალი</t>
  </si>
  <si>
    <t>კომპიუტერი (სისტემური ბლოკი) 1ც,კლავიატურა1ც,თაგვი 1ც,უწყვეტი კვების წყარო Sumry S 850-1ც,მონიტორი PHILIPH 21.5-1ც,პრინტერი HP laserjet M 1132-1ც,მაგიდა 6 ცალი,სკამი 30 ცალი,ტუმბო 3 ცალი,ტელევიზორი 1ც,ელ.გამათბობელი 2 ცალი</t>
  </si>
  <si>
    <t>კომპიუტერი (სისტემური ბლოკი) 1ც,კლავიატურა 1ც,თაგვი 1ც,უწყვეტი კვების წყარო Sumry S 850-1ც,მონიტორი PHILIPS 21.5-1ც,პრინტერი HP laserjet M 1132-1ც,მაგიდა 2 ცალი,სკამი 20 ცალი,ტუმბო 2 ცალი</t>
  </si>
  <si>
    <t>კომპიუტერი (სისტემური ბლოკი) 1ც, კლავიატურა 1ც, თაგვი 1ც,  მონიტორი PHILIPS 21.5- 1ც, პრინტერი HP laserjet M 1132-1ც, მაგიდა 4 ცალი, სკამი 32 ცალი, ტუმბო 4 ცალი</t>
  </si>
  <si>
    <t>კომპიუტერი (სისტემური ბლოკი) 1ც, კლავიატურა 1ც, თაგვი 1ც, უწყვეტი კვების წყარო Sumry R 850-1ც, მონიტორი PHILIPS 21.5- 1ც, პრინტერი HP laserjet M 1132-1ც, მაგიდა 5 ცალი, სკამი15 ცალი, ტუმბო 2 ცალი</t>
  </si>
  <si>
    <t>კომპიუტერი (სისტემური ბლოკი) 1ც, კლავიატურა 1ც, თაგვი 1ც, უწყვეტი კვების წყარო Sumry R 850-1ც, მონიტორი PHILIPS 21.5- 1ც, პრინტერი HP laserjet M 1132-1ც, მაგიდა 4 ცალი, სკამი 20 ცალი, ტუმბო 2 ცალი</t>
  </si>
  <si>
    <t>კომპიუტერი (სისტემური ბლოკი) 1ც, კლავიატურა 1ც, თაგვი 1ც, უწყვეტი კვების წყარო Sumry R 850-1ც, მონიტორი PHILIPS- 1ც, პრინტერი HP laserjet M 1132-1ც, მაგიდა 4 ცალი, სკამი 10 ცალი,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</si>
  <si>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3 ცალი, სკამი 30 ცალი, ტუმბო 3 ცალი</t>
  </si>
  <si>
    <t>კომპიუტერი (სისტემური ბლოკი) 1ც, კლავიატურა 1ც, თაგვი 1ც, უწყვეტი კვების წყარო Sumry R 850-1ც, მონიტორი PHILIPS- 1ც, პრინტერი HP laserjet M 1132-1ც, მაგიდა 4 ცალი, სკამი 63 ცალი, ტუმბო 4 ც, მაგიდა ხელმძღვანელის 1ც,მაგიდა მისადგმელი 1ც</t>
  </si>
  <si>
    <t>კომპიუტერი (სისტემური ბლოკი) 1ც, კლავიატურა 1ც, თაგვი 1ც, უწყვეტი კვების წყარო Sumry R 850-1ც, მონიტორი Acer- 1ც, პრინტერი HP laserjet M 1132-1ც, მაგიდა 2 ცალი, სკამი 10 ცალი, ტუმბო 1 ცალი</t>
  </si>
  <si>
    <t>კომპიუტერი (სისტემური ბლოკი)1ც,კლავიატურა 1ც,თაგვი 1ც,უწყვეტი კვების წყარო Sumry R 850-1ც,მონიტორი Acer -1ც,პრინტერი HP Laserjet M 11321ც,მაგიდა 4 ცალი,სკამი 20 ცალი</t>
  </si>
  <si>
    <t>კომპიუტერი (სისტემური ბლოკი) 1ც, კლავიატურა 1ც, თაგვი 1ც, მონიტორი PHILIPS 21.5- 1ც, უწყვეტი კვების წყარო</t>
  </si>
  <si>
    <t>მაგიდა 2ც, სკამი 10ცალი</t>
  </si>
  <si>
    <t>კომპიუტერი 1ც,კლავიატურა 1ც, თაგვი 1ც,უწყვეტი კვების წყარო 1ც, მონიტორი 1ცალი</t>
  </si>
  <si>
    <t>კომპიუტერი 1ც, კლავიატურა 1ც, თაგვი 1ც,უწყვეტი კვების წყარო 1ც, მონიტორი 1ცალი</t>
  </si>
  <si>
    <t>მაგიდა 2 ცალი, ტუმბო 2 ცალი</t>
  </si>
  <si>
    <t>ტუმბო 1 ცალი, სკამი 10 ცალი</t>
  </si>
  <si>
    <t>ტუმბო ცალი, სკამი 10 ცალი</t>
  </si>
  <si>
    <t>მაგიდა 2 ცალი, სკამი 10 ცალი</t>
  </si>
  <si>
    <t>პრინტერი 1 ცალი, ტუმბო 1 ცალი</t>
  </si>
  <si>
    <t>კომპიუტერი 1ც,კლავიატურა 1ც, თაგვი 1ც,უწყვეტი კვების წყარო 1ც, მონიტორი 1ც,პრინტერი 1 ცალი</t>
  </si>
  <si>
    <t>მაგიდა 2 ცალი, სკამი 8 ცალი</t>
  </si>
  <si>
    <t>ტუმბო 4 ც</t>
  </si>
  <si>
    <t>ტუმბო 1ც, სკამი 10ც</t>
  </si>
  <si>
    <t>მაგიდა 2ც</t>
  </si>
  <si>
    <t>სკამი 5ც, ტუმბო 5ც</t>
  </si>
  <si>
    <t>მაგიდა 1ც, სკამი 4ც</t>
  </si>
  <si>
    <t>სკამი 10 ც</t>
  </si>
  <si>
    <t>კომპიუტერი (სისტემური ბლოკი) 1ც, კლავიატურა 1ც, თაგვი 1ც,  მონიტორი 1ც,უწყვეტი კვების წყარო 1ც,</t>
  </si>
  <si>
    <t>კომპიუტერი (სისტემური ბლოკი) 1ც, კლავიატურა 1ც, თაგვი 1ც,  მონიტორი 1ც,უწყვეტი კვების წყარო 1ც, ტრიბუნა შუშის 1ც</t>
  </si>
  <si>
    <t>კომპიუტერი (სისტემური ბლოკი) 1ც, კლავიატურა 1ც, თაგვი 1ც,  მონიტორი 1ც,უწყვეტი კვების წყარო 1ც, ტელევიზორი TOSHIBA 1ც</t>
  </si>
  <si>
    <t>კომპიუტერი (სისტემური ბლოკი) 1ც, კლავიატურა 1ც, თაგვი 1ც,  მონიტორი 1ც,უწყვეტი კვების წყარო 1ც,პრინტერი Canon 1ც</t>
  </si>
  <si>
    <t>სავარძელი ერთ ადგილიანი 1ც, დივანი სამ ადგილიანი 1ც, დივანი ორ ადგილიანი 1ც, პუფი 1ც</t>
  </si>
  <si>
    <t>კომპიუტერი (სისტემური ბლოკი) 1ც, კლავიატურა 1ც, თაგვი 1ც,  უწყვეტი კვების წყარო 1ც, მონიტორი 1ც, მრავალფუნქციური პრინტერი Canon 1ც</t>
  </si>
  <si>
    <t>კომპიუტერი (სისტემური ბლოკი) 1ც, კლავიატურა 1ც, თაგვი 1ც,  უწყვეტი კვების წყარო 1ც, მონიტორი DELL-1ც, ვიდეო კამერა 1ც</t>
  </si>
  <si>
    <t>მონოტორი DELL- 1ც, მაგიდა 1ც</t>
  </si>
  <si>
    <t>დივანი სამ ადგილიანი 1ც, დივანი ორ ადგილიანი 1ც, ტელევიზორი samsung1ც</t>
  </si>
  <si>
    <t>კომპიუტერი (სისტემური ბლოკი) 1ც, კლავიატურა 1ც, თაგვი 1ც,  მონიტორი PHILIPS-1ც,უწყვეტი კვების წყარო Sumry R 850-1ც, პრინტერი HP Laserjet M1132-1ც, მაგიდა 3ც, სკამი 20ც, ტუმბო 3ც, კონდიციონერი 1ც</t>
  </si>
  <si>
    <t>კომპიუტერი (სისტემური ბლოკი) 1ც, კლავიატურა 1ც, თაგვი 1ც,  მონიტორი PHILIPS-1ც,უწყვეტი კვების წყარო Sumry R 850-1ც, პრინტერი HP Laserjet M1132-1ც, მაგიდა 4ც, სკამი 35ც, ტუმბო 2ც, მაგიდა მისადგმელი 1ც</t>
  </si>
  <si>
    <t>კომპიუტერი (სისტემური ბლოკი) 1ც, კლავიატურა 1ც, თაგვი 1ც,  მონიტორი PHILIPS-1ც,უწყვეტი კვების წყარო Sumry R850-1ც,პრინტერი HP Laserjet M1132-1ც, მაგიდა 5ც, სკამი 30ც, ტუმბო 2ც</t>
  </si>
  <si>
    <t>პრინტერი HP laserjet M 1132-1ც,მაგიდა 4ც,სკამი 20ც,ტუმბო 2ც,მაგიდა ხელმძღვანელის 2ც,მაგიდა მისადგმელი 2ც,</t>
  </si>
  <si>
    <t>მაგიდა 16ც, სკამი 50ც, ტუმბო 5ც</t>
  </si>
  <si>
    <t>კომპიუტერი (სისტემური ბლოკი) 1ც, კლავიატურა 1ც, თაგვი 1ც,  მონიტორი PHILIPS -1ც,უწყვეტი კვების წყარო Sumry R 850-1ც, პრინტერი HP Laserjet M1132-1ც</t>
  </si>
  <si>
    <t>კომპიუტერი (სისტემური ბლოკი) 1ც, კლავიატურა 1ც, თაგვი 1ც,  მონიტორი PHILIPS-1ც,უწყვეტი კვების წყარო Sumry R 850-1ც,პრინტერი HP Laserjet M1132-1ც, მაგიდა 3ც, სკამი 20ც,</t>
  </si>
  <si>
    <t>კომპიუტერი (სისტემური ბლოკი) 1ც, კლავიატურა 1ც, თაგვი 1ც,  მონიტორი PHILIPS-1ც,უწყვეტი კვების წყარო Sumry R 850-1ც,პრინტერი HP Laserjet M1132-1ც, მაგიდა 2ც, სკამი 10ც, ტუმბო 2ც</t>
  </si>
  <si>
    <t>კომპიუტერი (მონიტორი SAMSUNG 1ც, პროცესორი LENOVO 1ც) კომპიუტერის მაგიდა 6ც, სკამი ხის 16ც, პრინტერის მაგიდა 1ც. კარადა დიდი თაროებით 2ც, კონდიციონერი AUX-1ც, ტრიბუნა 1ც, დროშის სადგამი 2ც, ტელევიზორი TCL-1ც</t>
  </si>
  <si>
    <t>პრინტერი HP laserjet M 1132-2ც,მაგიდა 8ც,სკამი 58ც,მაგიდა მისადგმელი 2ც,ტელევიზორი TCL-1ც</t>
  </si>
  <si>
    <t>პრინტერი HP laserjet M 1132-1ც,სკამი 25ც, კონდიციონერი 1ც</t>
  </si>
  <si>
    <t>კომპიუტერი (სისტემური ბლოკი) 1ც, კლავიატურა 1ც, თაგვი 1ც,  მონიტორი PHILIPS-1ც,უწყვეტი კვების წყარო Sumry R 850-1ც, პრინტერი-HP Laserjet M1132-1ც, მაგიდა 2ც, სკამი 20ც</t>
  </si>
  <si>
    <t>კომპიუტერი (სისტემური ბლოკი) 1ც, კლავიატურა 1ც, თაგვი 1ც,  მონიტორი PHILIPS_1ც,უწყვეტი კვების წყარო Sumry R 850-1ც, პრინტერი HP Laserjet M1132-1ც, მაგიდა 10ც, სკამი 25ც, ტუმბო 2ც</t>
  </si>
  <si>
    <t>კომპიუტერი (სისტემური ბლოკი) 1ც, კლავიატურა 1ც, თაგვი 1ც,  მონიტორი Acer-1ც,უწყვეტი კვების წყარო Sumry R 850-1ც,პრინტერი HP Laserjet M1132 -1ც, მაგიდა 2ც, სკამი 30ც, ტუმბო 2ც, კონდიციონერი 1ც</t>
  </si>
  <si>
    <t>კომპიუტერი (სისტემური ბლოკი) 2ც, კლავიატურა 2ც, თაგვი 2ც,  მონიტორი PHILIPS _2ც,უწყვეტი კვების წყარო Sumry R 850-2ც, პრინტერი HP Laserjet M1132-1ც, მაგიდა 8ც, სკამი 40ც, ტუმბო 5ც, მაგიდა მისადგმელი 1ც, ტელევიზორი TCL 1ც</t>
  </si>
  <si>
    <t>კომპიუტერი (სისტემური ბლოკი) 1ც, კლავიატურა 1ც, თაგვი 1ც,  მონიტორი PHILIPS_1ც,უწყვეტი კვების წყარო Sumry R 850-1ც,პრინტერი HP Laserjet M1132-1ც, მაგიდა 2ც, სკამი 22 ც, ტუმბო 2ც</t>
  </si>
  <si>
    <t>გენერატორი inventer generator pro 2000-1 ც, პოდიუმის მაგიდა 4ც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</si>
  <si>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6 ცალი, სკამი 20 ცალი, ტუმბო 2ც</t>
  </si>
  <si>
    <t>კომპიუტერი (სისტემური ბლოკი) 2ც, კლავიატურა 2ც, თაგვი 2ც, უწყვეტი კვების წყარო Sumry R 850- 2ც, მონიტორი -2ც, პრინტერი HP laserjet M 1132-1ც, მაგიდა 4 ცალი, სკამი 50 ცალი, ტუმბო 2ც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</si>
  <si>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3 ცალი, სკამი 24 ცალი, ტუმბო 3ც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</si>
  <si>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2 ცალი, სკამი 20 ცალი, ტუმბო 2ც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</si>
  <si>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სკამი 30 ცალი,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</si>
  <si>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3 ცალი, სკამი 25 ცალი, ტუმბო 2ც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</si>
  <si>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4 ცალი, სკამი 20 ცალი, ტუმბო 2ც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</si>
  <si>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4 ცალი, სკამი 25 ცალი, ტუმბო 2ც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</si>
  <si>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3 ცალი, სკამი 17 ცალი, ტუმბო 3ც</t>
  </si>
  <si>
    <t>კომპიუტერი (სისტემური ბლოკი) 2ც, კლავიატურა 2ც, თაგვი 2ც, უწყვეტი კვების წყარო Sumry R 850-2ც, მონიტორი- 2ც, პრინტერი HP laserjet M 1132-1ც, მაგიდა 10 ცალი, სკამი 40 ცალი, ტუმბო 5ც, კონდიციონერი 1ც</t>
  </si>
  <si>
    <t>კომპიუტერი (სისტემური ბლოკი) 2ც, კლავიატურა 2ც, თაგვი 2ც, უწყვეტი კვების წყარო Sumry R 850-2ც, მონიტორი - 2ც, პრინტერი HP laserjet M 1132-1ც, მაგიდა 5 ცალი, სკამი 20 ცალი, ტუმბო 2ც</t>
  </si>
  <si>
    <t>პრინტერი HP laserjet M 1132-1ც, სკამი 30 ცალი,</t>
  </si>
  <si>
    <t>პრინტერი HP laserjet M 1132-1ც, მაგიდა 3 ცალი, სკამი 17 ცალი,</t>
  </si>
  <si>
    <t>კომპიუტერი (სისტემური ბლოკი) 1ც, კლავიატურა 1ც, თაგვი 1ც, უწყვეტი კვების წყარო Sumry R 850-1ც, მონიტორი- 1ც, პრინტერი HP laserjet M 1132-1ც, მაგიდა 6 ცალი, სკამი 29 ცალი, ტუმბო 2ც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</si>
  <si>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2 ცალი, სკამი 18 ცალი, ტუმბო 2ც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</si>
  <si>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3 ცალი, სკამი 20 ცალი,ტუმბო 3ც</t>
  </si>
  <si>
    <t>კომპიუტერი (სისტემური ბლოკი) 1ც, კლავიატურა 1ც, თაგვი 1ც,  მონიტორი - 1ც, მაგიდა 2 ცალი, სკამი 8 ცალი, ტუმბო 2ც</t>
  </si>
  <si>
    <t>კომპიუტერი (სისტემური ბლოკი) 1ც, კლავიატურა 1ც, თაგვი 1ც, უწყვეტი კვების წყარო Sumry R 850-1ც, მონიტორი  1ც, პრინტერი HP laserjet M 1132-1ც, მაგიდა 3 ცალი, სკამი 21 ცალი,ტუმბო 2ც</t>
  </si>
  <si>
    <t>კომპიუტერი (სისტემური ბლოკი) 1ც, კლავიატურა 1ც, თაგვი 1ც,  მონიტორი PHILIPS_1ც,უწყვეტი კვების წყარო Sumry R 850-1ც,პრინტერი HP Laserjet M1132-1ც, მაგიდა 6ც, სკამი 25 ც, ტუმბო 2ც</t>
  </si>
  <si>
    <t>სკამი 10 ცალი</t>
  </si>
  <si>
    <t xml:space="preserve">უწყვეტი კვების წყარო Sumry R 850-1ც,პრინტერი HP Laserjet M1132-1ც, </t>
  </si>
  <si>
    <t>კომპიუტერი (სისტემური ბლოკი) 1ც, კლავიატურა 1ც, თაგვი 1ც,  მონიტორი PHILIPS_1ც,უწყვეტი კვების წყარო Sumry R 850-1ც,პრინტერი HP Laserjet M1132-1ც, მაგიდა 4ც, სკამი 12 ც, ტუმბო 2ც</t>
  </si>
  <si>
    <t>კომპიუტერი (სისტემური ბლოკი) 1ც, კლავიატურა 1ც, თაგვი 1ც,  მონიტორი PHILIPS_1ც,უწყვეტი კვების წყარო Sumry R 850-1ც,პრინტერი HP Laserjet M1132-1ც, მაგიდა 2ც, სკამი 6 ც, ტუმბო 2ც</t>
  </si>
  <si>
    <t>პრინტერი HP Laserjet M1132-1ც</t>
  </si>
  <si>
    <t>კომპიუტერი (სისტემური ბლოკი) 1ც, კლავიატურა 1ც, თაგვი 1ც,  მონიტორი PHILIPS_1ც,უწყვეტი კვების წყარო Sumry R 850-1ც,პრინტერი HP Laserjet M1132-1ც</t>
  </si>
  <si>
    <t>კომპიუტერი (სისტემური ბლოკი) 1ც, კლავიატურა 1ც, თაგვი 1ც,  მონიტორი PHILIPS_1ც,უწყვეტი კვების წყარო Sumry R 850-1ც</t>
  </si>
  <si>
    <t>მაგიდა 2ც, სკამი 6 ცალი</t>
  </si>
  <si>
    <t xml:space="preserve"> პრინტერი HP laserjet M 1132-1ც, სკამი 5ც</t>
  </si>
  <si>
    <t>კომპიუტერი (სისტემური ბლოკი) 1ც, კლავიატურა 1ც, თაგვი 1ც, უწყვეტი კვების წყარო Sumry S 850-1ც, მონიტორი-1ც, მრავალფუნქციური პრინტერი Canon-1ც</t>
  </si>
  <si>
    <t>კომპიუტერი (სისტემური ბლოკი) 1ც, კლავიატურა 1ც, თაგვი 1ც, უწყვეტი კვების წყარო Sumry R 850-1ც, მონიტორი PHILIPS- 1ც, პრინტერი HP laserjet M 1132-1ც, მაგიდა 3 ცალი, სკამი 10 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</si>
  <si>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8 ცალი, სკამი 30 ცალი, ტუმბო 3ც, მაგიდა მისადგმელი 1ც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</si>
  <si>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</t>
  </si>
  <si>
    <t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2 ცალი, სკამი 20 ცალი, ტუმბო 1ც</t>
  </si>
  <si>
    <t xml:space="preserve">კომპიუტერი (სისტემური ბლოკი) 1ც, კლავიატურა 1ც, თაგვი 1ც, უწყვეტი კვების წყარო Sumry R 850-1ც, მონიტორი - 1ც, პრინტერი HP laserjet M 1132-1ც, მაგიდა 7 ცალი, სკამი 25 ცალი, ტუმბო 4ც, მაგიდა ხელმძღვანელის 1ც, მაგიდა მისადგმელი 1ც </t>
  </si>
  <si>
    <t>პრინტერი canon mf 3010 - 1ც, ტელევიზორი LG-1ც, საოფისე სკამი 22ც, წიგნების თარო 1ც, მაგიდა სათათბირო 1ც, წყლის დისპენსერი 1ც, კარადა ბაინდერების 2 კარით-1ც, მაგიდა ხელმძღვანელის მისადგმელით და ტუმბოთი 1ც, სავარძელი 2ც</t>
  </si>
  <si>
    <t>კომპიუტერი (სისტემური ბლოკი) 1ც, კლავიატურა 1ც, თაგვი 1ც, უწყვეტი კვების წყარო Sumry R 850-1ც, მონიტორი PHILIPS- 1ც, პრინტერი HP laserjet M 1132-1ც, მაგიდა 9 ცალი, სკამი 40 ცალი, ტუმბო 2ც</t>
  </si>
  <si>
    <t>კომპიუტერი (სისტემური ბლოკი) 1ც, კლავიატურა 1ც, თაგვი 1ც, უწყვეტი კვების წყარო Sumry R 850-1ც, მონიტორი Acer - 1ც, პრინტერი HP laserjet M 1132-1ც, მაგიდა 3 ცალი, სკამი 19 ცალი, ტუმბო 1ც</t>
  </si>
  <si>
    <t>კომპიუტერი (სისტემური ბლოკი) 1ც, კლავიატურა 1ც, თაგვი 1ც, უწყვეტი კვების წყარო Sumry R 850-1ც, მონიტორი Acer- 1ც, პრინტერი HP laserjet M 1132-1ც, მაგიდა 2 ცალი, სკამი 10 ცალი, ტუმბო 1ც</t>
  </si>
  <si>
    <t>კომპიუტერი (სისტემური ბლოკი) 1ც, კლავიატურა 1ც, თაგვი 1ც, უწყვეტი კვების წყარო Sumry R 850-1ც, მონიტორი SAMSUNG- 1ც, პრინტერი HP laserjet M 1132-1ც, მაგიდა 5 ცალი, სკამი 25 ცალი, ტუმბო 3ც</t>
  </si>
  <si>
    <t>კომპიუტერი (სისტემური ბლოკი) 1ც, კლავიატურა 1ც, თაგვი 1ც, უწყვეტი კვების წყარო Sumry R 850-1ც,  პრინტერი HP laserjet M 1132-1ც, მაგიდა 3 ცალი, სკამი 10 ცალი, ტუმბო 3ც, მაგიდა 3 უჯრით -1ც, ტელევიზორი JVC 1ც</t>
  </si>
  <si>
    <t>ივანე შანშიაშვილი</t>
  </si>
  <si>
    <t>ამირანი სონიშვილი</t>
  </si>
  <si>
    <t>მალხაზი ფეიქრიშვილი</t>
  </si>
  <si>
    <t>ლელა მენთეშაშვილი</t>
  </si>
  <si>
    <t>გივი უძილაური</t>
  </si>
  <si>
    <t>გაბილ გასანოვი</t>
  </si>
  <si>
    <t>შოთა მათითაიშვილი</t>
  </si>
  <si>
    <t>ემზარი შაინიძე</t>
  </si>
  <si>
    <t>პავლე ადუაშვილი</t>
  </si>
  <si>
    <t>ნინო იმედაშვილი</t>
  </si>
  <si>
    <t>ვიქტორ სუჯაშვილი</t>
  </si>
  <si>
    <t>ბესარიონ არველაძე</t>
  </si>
  <si>
    <t>შორენა გარდაფხაძე</t>
  </si>
  <si>
    <t>იოსებ ტოროშელიძე</t>
  </si>
  <si>
    <t>თორნიკე დიასამიძე</t>
  </si>
  <si>
    <t>ნინო გოგოლიძე</t>
  </si>
  <si>
    <t>ნინო ბახტაძე</t>
  </si>
  <si>
    <t>თამარ ძოძუაშვილი</t>
  </si>
  <si>
    <t>დავით ჯინჯოლავა</t>
  </si>
  <si>
    <t>თეონა კუტალაძე</t>
  </si>
  <si>
    <t>სალომე დვალი</t>
  </si>
  <si>
    <t>ლაშა დამენია</t>
  </si>
  <si>
    <t>ირაკლი აბესაძე</t>
  </si>
  <si>
    <t>ლელა ქებურია</t>
  </si>
  <si>
    <t>ხათუნა გოგორიშვილი</t>
  </si>
  <si>
    <t>თენგიზ გუნავა</t>
  </si>
  <si>
    <t>სერგი კაპანაძე</t>
  </si>
  <si>
    <t>სერგო რატიანი</t>
  </si>
  <si>
    <t>ზაზა კედელაშვილი</t>
  </si>
  <si>
    <t>გიორგი ღვინიაშვილი</t>
  </si>
  <si>
    <t>ოთარ კახიძე</t>
  </si>
  <si>
    <t>გიორგი კანდელაკი</t>
  </si>
  <si>
    <t>აკაკი ბობოხიძე</t>
  </si>
  <si>
    <t>დავით ბაქრაძე</t>
  </si>
  <si>
    <t>გიორგი გუგუნავა</t>
  </si>
  <si>
    <t>გიორგი წერეთელი</t>
  </si>
  <si>
    <t>გიორგი უგულავა</t>
  </si>
  <si>
    <t>გიორგი ტუღუში</t>
  </si>
  <si>
    <t>კონსტანტინე შუბითიძე</t>
  </si>
  <si>
    <t>აკაკი მაჭავარიანი</t>
  </si>
  <si>
    <t>შალვა დათუაძე</t>
  </si>
  <si>
    <t>ავთანდილ სტურუა</t>
  </si>
  <si>
    <t>ტარიელ ფანჩულიძე</t>
  </si>
  <si>
    <t>სოფიკო სიუკაევა</t>
  </si>
  <si>
    <t>გოჩა გურგუჩიანი</t>
  </si>
  <si>
    <t>მირიან ლიპარტელიანი</t>
  </si>
  <si>
    <t>ამირან ძოწენიძე</t>
  </si>
  <si>
    <t>ლევან ბობოხიძე</t>
  </si>
  <si>
    <t>რუსლან ჯულაყიძე</t>
  </si>
  <si>
    <t>გელა სხილაძე</t>
  </si>
  <si>
    <t>კობა მოდებაძე</t>
  </si>
  <si>
    <t>გიორგი რუხაია</t>
  </si>
  <si>
    <t>მურადი შამათავა</t>
  </si>
  <si>
    <t>ელენა გვაზავა</t>
  </si>
  <si>
    <t>ლია ჩიგოგიძე</t>
  </si>
  <si>
    <t>მიხეილ გოგოტიშვილი</t>
  </si>
  <si>
    <t>ლევან ლორთქიფანიძე</t>
  </si>
  <si>
    <t>მირზა თურმანიძე</t>
  </si>
  <si>
    <t>რევაზ ჯალაღანია</t>
  </si>
  <si>
    <t>თემურ ავალიანი</t>
  </si>
  <si>
    <t>ბადრი გორგაძე</t>
  </si>
  <si>
    <t>ბათლომე შელია</t>
  </si>
  <si>
    <t>ვახტანგ დარცმელიძე</t>
  </si>
  <si>
    <t>თენგიზ ქედელიძე</t>
  </si>
  <si>
    <t>ირაკლი მარშანიშვილი</t>
  </si>
  <si>
    <t>როლანდი სერგია</t>
  </si>
  <si>
    <t>მერაბ შელია</t>
  </si>
  <si>
    <t>ალექსი ლიპარტია</t>
  </si>
  <si>
    <t>გიორგი აბულაძე</t>
  </si>
  <si>
    <t>მაია კაციტაძე</t>
  </si>
  <si>
    <t>გიორგი შალიკაშვილი</t>
  </si>
  <si>
    <t>ვიქტორ გოგუაძე</t>
  </si>
  <si>
    <t>ბესიკი კვიციანი</t>
  </si>
  <si>
    <t>მარიამ რამინაშვილი</t>
  </si>
  <si>
    <t>ირაკლი ქადაგიძე</t>
  </si>
  <si>
    <t>დავით ებანოიძე</t>
  </si>
  <si>
    <t>მაკა ჟვანია</t>
  </si>
  <si>
    <t>არსენ კარაპეტიანი</t>
  </si>
  <si>
    <t>ფრიდონ ლონდარიძე</t>
  </si>
  <si>
    <t>სიმონ პარუნაშვილი</t>
  </si>
  <si>
    <t>ბაქარ შირაძე</t>
  </si>
  <si>
    <t>გელა დემეტრაძე</t>
  </si>
  <si>
    <t>ომარი გოზალიშვილი</t>
  </si>
  <si>
    <t>ეთერ ჯალაღანია</t>
  </si>
  <si>
    <t>ელზა კიკაძე</t>
  </si>
  <si>
    <t>მარლენ ლომიტაშვილი</t>
  </si>
  <si>
    <t>გიორგი ხელაშვილი</t>
  </si>
  <si>
    <t>გურამი კინწურაშვილი</t>
  </si>
  <si>
    <t>შეცდომით გადარიცხული თანხა</t>
  </si>
  <si>
    <t>პოლიგრაფიული მომსახურება (სტიკერი,ბანერი)</t>
  </si>
  <si>
    <t>საწევრო შენატანი</t>
  </si>
  <si>
    <t>ტექდათვალიერების საფასური</t>
  </si>
  <si>
    <t>ვიდეო მოწყობილობის მასალები</t>
  </si>
  <si>
    <t>მეტალოპლასტმასის ნაკეთობის მონტაჟი</t>
  </si>
  <si>
    <t>კვლევა</t>
  </si>
  <si>
    <t>საგარანტიო მომსახურება</t>
  </si>
  <si>
    <t>საქართველოს საკანონმდებლო მაცნე</t>
  </si>
  <si>
    <t>კომპიუტერული ტექნიკის სერვისი</t>
  </si>
  <si>
    <t>ბენზოგენერატორით მომსახურება</t>
  </si>
  <si>
    <t>ივერი</t>
  </si>
  <si>
    <t>ბალახაშვილი</t>
  </si>
  <si>
    <t>დიმიტრი</t>
  </si>
  <si>
    <t>კუტუბიძე</t>
  </si>
  <si>
    <t>მარტინ</t>
  </si>
  <si>
    <t>ტლაშაძე</t>
  </si>
  <si>
    <t>ცხადაძე</t>
  </si>
  <si>
    <t>ნანი</t>
  </si>
  <si>
    <t>პაქსაშვილი</t>
  </si>
  <si>
    <t>მზეონა</t>
  </si>
  <si>
    <t>თოფურია</t>
  </si>
  <si>
    <t>ჩოხელი</t>
  </si>
  <si>
    <t>ლიკა</t>
  </si>
  <si>
    <t>მჟავანაძე</t>
  </si>
  <si>
    <t>მზაღო</t>
  </si>
  <si>
    <t>სუხიაშვილი</t>
  </si>
  <si>
    <t>ალექსანდრა</t>
  </si>
  <si>
    <t>ოსეფაიშვილი</t>
  </si>
  <si>
    <t>სუსანა</t>
  </si>
  <si>
    <t>შაუმიანი</t>
  </si>
  <si>
    <t>ქიტიაშვილი</t>
  </si>
  <si>
    <t>დარჩიაშვილი</t>
  </si>
  <si>
    <t>ბუხნიკაშვილი</t>
  </si>
  <si>
    <t>ძინძიბაძე</t>
  </si>
  <si>
    <t>ფოფხაძე</t>
  </si>
  <si>
    <t>ხუნდაძე</t>
  </si>
  <si>
    <t>ბაიდაური</t>
  </si>
  <si>
    <t>გაბაშვილი</t>
  </si>
  <si>
    <t>ფილიშვილი</t>
  </si>
  <si>
    <t>ხაჭაპურიძე</t>
  </si>
  <si>
    <t>ლევანი</t>
  </si>
  <si>
    <t>ცარციძე</t>
  </si>
  <si>
    <t>შავერდაშვილი</t>
  </si>
  <si>
    <t>მზიური</t>
  </si>
  <si>
    <t>პეტრიაშვილი</t>
  </si>
  <si>
    <t>დაბრუნებული საპენსიოს ხელფასი</t>
  </si>
  <si>
    <t xml:space="preserve"> (აჭარა)</t>
  </si>
  <si>
    <t xml:space="preserve">ლუქსემბურგი </t>
  </si>
  <si>
    <t>(კახეთის რეგიონი)</t>
  </si>
  <si>
    <t xml:space="preserve"> (შიდა ქართლის რეგიონი)</t>
  </si>
  <si>
    <t>(გურიის რეგიონი)</t>
  </si>
  <si>
    <t xml:space="preserve"> (კახეთის რეგიონი)</t>
  </si>
  <si>
    <t xml:space="preserve"> (გურიის რეგიონი)</t>
  </si>
  <si>
    <t>იმერეთი,სამეგრელოს რეგიონი</t>
  </si>
  <si>
    <t>3</t>
  </si>
  <si>
    <t>მცხეთა-მთიანეთი</t>
  </si>
  <si>
    <t xml:space="preserve"> აჭარა-გურიის რეგიონი</t>
  </si>
  <si>
    <t>იმერეთი,რაჭა-ლეჩხუმის რეგიონი</t>
  </si>
  <si>
    <t>ქ.ბორჯომი</t>
  </si>
  <si>
    <t xml:space="preserve"> ქ.ბათუმი </t>
  </si>
  <si>
    <t>მაისური (გავრილოვის წარწერით)</t>
  </si>
  <si>
    <t>ბანერი (აქციის მონაწილე გოგონას სურათით)</t>
  </si>
  <si>
    <t>ბეიჯი მაგნიტით</t>
  </si>
  <si>
    <t>სტიკერი ა3</t>
  </si>
  <si>
    <t>სტიკერი (ტექსტი "გადამგდები, დალუქულია")</t>
  </si>
  <si>
    <t>ა3 (არ აირჩიო)</t>
  </si>
  <si>
    <t>15487.54</t>
  </si>
  <si>
    <t>სს "თელასი"</t>
  </si>
  <si>
    <t>შპს "ჯორჯიან ვოთარ ენდ ფაუერი"</t>
  </si>
  <si>
    <t>შპს "საქართველოს ფოსტა"</t>
  </si>
  <si>
    <t>"შპს ვიქტორია სექიურითი"</t>
  </si>
  <si>
    <t>დავით ჯაფარიძე</t>
  </si>
  <si>
    <t>მომსახურება</t>
  </si>
  <si>
    <t>202052580</t>
  </si>
  <si>
    <t>203826002</t>
  </si>
  <si>
    <t>203836233</t>
  </si>
  <si>
    <t>205119762</t>
  </si>
  <si>
    <t>01.02.2019</t>
  </si>
  <si>
    <t>02/15/2019</t>
  </si>
  <si>
    <t>ფატმან კვანჭიანი</t>
  </si>
  <si>
    <t xml:space="preserve">
    30001003481
</t>
  </si>
  <si>
    <t>უძრავი ქონება, დ.მესტია, სეტის მოედანი #2 საკადასტრო კოდი: 42.06.38.068 თხოვების პერიოდი 15.02.2019-15.05.2019</t>
  </si>
  <si>
    <t>გერმანია,ხორვატია ზაგრები</t>
  </si>
  <si>
    <t>მიხეილ შამოიანი</t>
  </si>
  <si>
    <t>01027023320</t>
  </si>
  <si>
    <t>01.03.2019</t>
  </si>
  <si>
    <t>60001113832</t>
  </si>
  <si>
    <t>01020000620</t>
  </si>
  <si>
    <t>GE21LB0123110265015011</t>
  </si>
  <si>
    <t>01.09.2019-31.07.2020 და ავტ. 31.12.2020</t>
  </si>
  <si>
    <t>ახლანდელი</t>
  </si>
  <si>
    <t>ვიდეო მოწყობილობის მონტაჟი</t>
  </si>
  <si>
    <t>25001043538</t>
  </si>
  <si>
    <t>36001052299</t>
  </si>
  <si>
    <t>39001015124</t>
  </si>
  <si>
    <t>22001011701</t>
  </si>
  <si>
    <t xml:space="preserve"> 62001031823 </t>
  </si>
  <si>
    <t>45001020038</t>
  </si>
  <si>
    <t>35001120736</t>
  </si>
  <si>
    <t>35001020088</t>
  </si>
  <si>
    <t>03001022048</t>
  </si>
  <si>
    <t>35001026039</t>
  </si>
  <si>
    <t>14001003768</t>
  </si>
  <si>
    <t>01027023848</t>
  </si>
  <si>
    <t>62004027263</t>
  </si>
  <si>
    <t>01015022221</t>
  </si>
  <si>
    <t>01011006754</t>
  </si>
  <si>
    <t>62005017387</t>
  </si>
  <si>
    <t>01014005131</t>
  </si>
  <si>
    <t>22001019779</t>
  </si>
  <si>
    <t>01011013063</t>
  </si>
  <si>
    <t xml:space="preserve">01001004407 </t>
  </si>
  <si>
    <t>01005018835</t>
  </si>
  <si>
    <t>01008061813</t>
  </si>
  <si>
    <t>54301061720</t>
  </si>
  <si>
    <t xml:space="preserve"> 62004024156</t>
  </si>
  <si>
    <t xml:space="preserve"> 61001071199</t>
  </si>
  <si>
    <t>01008061324</t>
  </si>
  <si>
    <t xml:space="preserve"> 62001043020</t>
  </si>
  <si>
    <t>01001100057</t>
  </si>
  <si>
    <t>01019023566</t>
  </si>
  <si>
    <t>01003006308</t>
  </si>
  <si>
    <t>01003002780</t>
  </si>
  <si>
    <t>33001062873</t>
  </si>
  <si>
    <t>01003011399</t>
  </si>
  <si>
    <t xml:space="preserve">01001029072 </t>
  </si>
  <si>
    <t>01001090542</t>
  </si>
  <si>
    <t>01001093720</t>
  </si>
  <si>
    <t xml:space="preserve"> 62003003013</t>
  </si>
  <si>
    <t>13001003121</t>
  </si>
  <si>
    <t xml:space="preserve"> 62001025476</t>
  </si>
  <si>
    <t>01001051759</t>
  </si>
  <si>
    <t xml:space="preserve"> 01601103161</t>
  </si>
  <si>
    <t>01015002079</t>
  </si>
  <si>
    <t>01002023837</t>
  </si>
  <si>
    <t xml:space="preserve"> 11001013742</t>
  </si>
  <si>
    <t>01002016209</t>
  </si>
  <si>
    <t>01001091498</t>
  </si>
  <si>
    <t>01013003757</t>
  </si>
  <si>
    <t>01012031322</t>
  </si>
  <si>
    <t>59002004942</t>
  </si>
  <si>
    <t>25001002903</t>
  </si>
  <si>
    <t>25001003270</t>
  </si>
  <si>
    <t>04001004021</t>
  </si>
  <si>
    <t>15001013495</t>
  </si>
  <si>
    <t>01002021535</t>
  </si>
  <si>
    <t>36001009052</t>
  </si>
  <si>
    <t>36001046956</t>
  </si>
  <si>
    <t>35001060484</t>
  </si>
  <si>
    <t>35001107928</t>
  </si>
  <si>
    <t>35901129650</t>
  </si>
  <si>
    <t>35001050762</t>
  </si>
  <si>
    <t xml:space="preserve"> 35001058568</t>
  </si>
  <si>
    <t xml:space="preserve"> 59004001252</t>
  </si>
  <si>
    <t>35001109447</t>
  </si>
  <si>
    <t>35001123101</t>
  </si>
  <si>
    <t>35201132754</t>
  </si>
  <si>
    <t>11001005560</t>
  </si>
  <si>
    <t>35001079433</t>
  </si>
  <si>
    <t xml:space="preserve"> 01012022791</t>
  </si>
  <si>
    <t xml:space="preserve"> 01012023721</t>
  </si>
  <si>
    <t>01012018055</t>
  </si>
  <si>
    <t>01011051988</t>
  </si>
  <si>
    <t>01011061584</t>
  </si>
  <si>
    <t>25001038947</t>
  </si>
  <si>
    <t>01014006631</t>
  </si>
  <si>
    <t xml:space="preserve"> 01011087699</t>
  </si>
  <si>
    <t>56001009247</t>
  </si>
  <si>
    <t>01011003243</t>
  </si>
  <si>
    <t>01025020935</t>
  </si>
  <si>
    <t>01024005732</t>
  </si>
  <si>
    <t>01025020702</t>
  </si>
  <si>
    <t>28001004195</t>
  </si>
  <si>
    <t>26001006994</t>
  </si>
  <si>
    <t>46001000429</t>
  </si>
  <si>
    <t>26001015258</t>
  </si>
  <si>
    <t>საპენსიო ხარჯი (დამქირავებლის წილი)</t>
  </si>
  <si>
    <t>1.2.15.14</t>
  </si>
  <si>
    <t>საპენსიო ხარჯი (დამქირავებლის წილი) მომსახურებაზე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</si>
</sst>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\ს\ა\ტ\ე\ლ\ე\ვ\ი\ზ\ი\ო\ \რ\ე\კ\ლ\ა\მ\ა"/>
    <numFmt numFmtId="165" formatCode="_(* #,##0_);_(* \(#,##0\);_(* &quot;-&quot;??_);_(@_)"/>
    <numFmt numFmtId="166" formatCode="0.0"/>
  </numFmts>
  <fonts count="5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Sylfaen"/>
      <family val="1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1"/>
      <color theme="1"/>
      <name val="Sylfaen"/>
      <family val="2"/>
      <charset val="204"/>
    </font>
    <font>
      <sz val="9"/>
      <color rgb="FF444444"/>
      <name val="Sylfae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color rgb="FF4F5258"/>
      <name val="Verdana"/>
      <family val="2"/>
    </font>
    <font>
      <sz val="10"/>
      <name val="Arial"/>
      <family val="2"/>
    </font>
    <font>
      <sz val="10"/>
      <color theme="1"/>
      <name val="Geo_Times"/>
      <family val="2"/>
    </font>
    <font>
      <sz val="10"/>
      <name val="Verdana"/>
      <family val="2"/>
    </font>
    <font>
      <sz val="12"/>
      <name val="Sylfaen"/>
      <family val="1"/>
    </font>
    <font>
      <sz val="14"/>
      <name val="Sylfaen"/>
      <family val="1"/>
    </font>
    <font>
      <sz val="9"/>
      <color rgb="FF444444"/>
      <name val="Arial"/>
      <family val="2"/>
    </font>
    <font>
      <sz val="11"/>
      <name val="Sylfaen"/>
      <family val="1"/>
    </font>
    <font>
      <sz val="9"/>
      <name val="Arial"/>
      <family val="2"/>
      <charset val="204"/>
    </font>
    <font>
      <sz val="10"/>
      <color rgb="FF2B3D51"/>
      <name val="Sylfaen"/>
      <family val="1"/>
    </font>
    <font>
      <sz val="10"/>
      <color rgb="FF4F5258"/>
      <name val="Sylfaen"/>
      <family val="1"/>
    </font>
    <font>
      <sz val="10"/>
      <color rgb="FFFF000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0">
    <xf numFmtId="0" fontId="0" fillId="0" borderId="0"/>
    <xf numFmtId="0" fontId="13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38" fillId="0" borderId="0"/>
    <xf numFmtId="0" fontId="41" fillId="0" borderId="0"/>
    <xf numFmtId="0" fontId="42" fillId="0" borderId="0"/>
    <xf numFmtId="0" fontId="41" fillId="0" borderId="0"/>
    <xf numFmtId="0" fontId="40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43" fontId="44" fillId="0" borderId="0" applyFont="0" applyFill="0" applyBorder="0" applyAlignment="0" applyProtection="0"/>
    <xf numFmtId="0" fontId="13" fillId="0" borderId="0"/>
  </cellStyleXfs>
  <cellXfs count="820">
    <xf numFmtId="0" fontId="0" fillId="0" borderId="0" xfId="0"/>
    <xf numFmtId="0" fontId="19" fillId="0" borderId="0" xfId="0" applyFont="1" applyProtection="1"/>
    <xf numFmtId="0" fontId="19" fillId="0" borderId="0" xfId="0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3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0" borderId="0" xfId="0" applyFont="1" applyBorder="1" applyProtection="1">
      <protection locked="0"/>
    </xf>
    <xf numFmtId="0" fontId="24" fillId="2" borderId="1" xfId="1" applyFont="1" applyFill="1" applyBorder="1" applyAlignment="1" applyProtection="1">
      <alignment horizontal="left" vertical="center" wrapText="1"/>
    </xf>
    <xf numFmtId="0" fontId="24" fillId="2" borderId="1" xfId="1" applyFont="1" applyFill="1" applyBorder="1" applyAlignment="1" applyProtection="1">
      <alignment horizontal="left" vertical="center" wrapText="1" indent="1"/>
    </xf>
    <xf numFmtId="0" fontId="19" fillId="0" borderId="0" xfId="3" applyFont="1" applyProtection="1">
      <protection locked="0"/>
    </xf>
    <xf numFmtId="0" fontId="0" fillId="0" borderId="0" xfId="0" applyProtection="1">
      <protection locked="0"/>
    </xf>
    <xf numFmtId="0" fontId="21" fillId="0" borderId="1" xfId="4" applyFont="1" applyBorder="1" applyAlignment="1" applyProtection="1">
      <alignment vertical="center" wrapText="1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 indent="1"/>
      <protection locked="0"/>
    </xf>
    <xf numFmtId="0" fontId="24" fillId="0" borderId="0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1" xfId="2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center" wrapText="1" indent="2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1" xfId="0" applyFont="1" applyFill="1" applyBorder="1" applyAlignment="1" applyProtection="1">
      <alignment horizontal="left"/>
    </xf>
    <xf numFmtId="0" fontId="24" fillId="0" borderId="1" xfId="0" applyFont="1" applyFill="1" applyBorder="1" applyAlignment="1" applyProtection="1">
      <alignment horizontal="left" indent="1"/>
    </xf>
    <xf numFmtId="0" fontId="2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left" vertical="center" indent="1"/>
    </xf>
    <xf numFmtId="0" fontId="19" fillId="0" borderId="0" xfId="0" applyFont="1" applyFill="1" applyProtection="1"/>
    <xf numFmtId="15" fontId="0" fillId="0" borderId="0" xfId="0" applyNumberFormat="1"/>
    <xf numFmtId="0" fontId="21" fillId="0" borderId="0" xfId="4" applyFont="1" applyBorder="1" applyAlignment="1" applyProtection="1">
      <alignment vertical="center"/>
    </xf>
    <xf numFmtId="0" fontId="18" fillId="0" borderId="0" xfId="0" applyFont="1"/>
    <xf numFmtId="0" fontId="21" fillId="0" borderId="1" xfId="4" applyFont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24" fillId="3" borderId="0" xfId="0" applyFont="1" applyFill="1" applyProtection="1"/>
    <xf numFmtId="0" fontId="19" fillId="3" borderId="0" xfId="1" applyFont="1" applyFill="1" applyBorder="1" applyAlignment="1" applyProtection="1">
      <alignment horizontal="center" vertical="center"/>
    </xf>
    <xf numFmtId="0" fontId="19" fillId="3" borderId="0" xfId="0" applyFont="1" applyFill="1" applyProtection="1"/>
    <xf numFmtId="0" fontId="19" fillId="3" borderId="0" xfId="0" applyFont="1" applyFill="1" applyBorder="1" applyProtection="1"/>
    <xf numFmtId="0" fontId="19" fillId="3" borderId="0" xfId="1" applyFont="1" applyFill="1" applyAlignment="1" applyProtection="1">
      <alignment vertical="center"/>
    </xf>
    <xf numFmtId="3" fontId="24" fillId="3" borderId="1" xfId="1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3" fontId="24" fillId="3" borderId="1" xfId="0" applyNumberFormat="1" applyFont="1" applyFill="1" applyBorder="1" applyProtection="1"/>
    <xf numFmtId="0" fontId="24" fillId="0" borderId="1" xfId="1" applyFont="1" applyFill="1" applyBorder="1" applyAlignment="1" applyProtection="1">
      <alignment horizontal="left" vertical="center" wrapText="1" indent="1"/>
    </xf>
    <xf numFmtId="0" fontId="19" fillId="0" borderId="1" xfId="1" applyFont="1" applyFill="1" applyBorder="1" applyAlignment="1" applyProtection="1">
      <alignment horizontal="left" vertical="center" wrapText="1" indent="2"/>
    </xf>
    <xf numFmtId="3" fontId="24" fillId="4" borderId="1" xfId="1" applyNumberFormat="1" applyFont="1" applyFill="1" applyBorder="1" applyAlignment="1" applyProtection="1">
      <alignment horizontal="left" vertical="center" wrapText="1"/>
    </xf>
    <xf numFmtId="3" fontId="24" fillId="4" borderId="1" xfId="1" applyNumberFormat="1" applyFont="1" applyFill="1" applyBorder="1" applyAlignment="1" applyProtection="1">
      <alignment horizontal="center" vertical="center" wrapText="1"/>
    </xf>
    <xf numFmtId="0" fontId="19" fillId="4" borderId="0" xfId="1" applyFont="1" applyFill="1" applyProtection="1"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25" fillId="4" borderId="0" xfId="1" applyFont="1" applyFill="1" applyAlignment="1" applyProtection="1">
      <alignment horizontal="center" vertical="center" wrapText="1"/>
      <protection locked="0"/>
    </xf>
    <xf numFmtId="0" fontId="19" fillId="4" borderId="0" xfId="1" applyFont="1" applyFill="1" applyAlignment="1" applyProtection="1">
      <alignment horizontal="center" vertical="center" wrapText="1"/>
      <protection locked="0"/>
    </xf>
    <xf numFmtId="0" fontId="19" fillId="4" borderId="0" xfId="0" applyFont="1" applyFill="1" applyProtection="1">
      <protection locked="0"/>
    </xf>
    <xf numFmtId="0" fontId="19" fillId="0" borderId="1" xfId="1" applyFont="1" applyFill="1" applyBorder="1" applyAlignment="1" applyProtection="1">
      <alignment horizontal="left" vertical="center" wrapText="1" indent="3"/>
    </xf>
    <xf numFmtId="0" fontId="19" fillId="0" borderId="1" xfId="1" applyFont="1" applyFill="1" applyBorder="1" applyAlignment="1" applyProtection="1">
      <alignment horizontal="left" vertical="center" wrapText="1" indent="1"/>
    </xf>
    <xf numFmtId="0" fontId="24" fillId="0" borderId="1" xfId="0" applyFont="1" applyFill="1" applyBorder="1" applyProtection="1">
      <protection locked="0"/>
    </xf>
    <xf numFmtId="0" fontId="19" fillId="3" borderId="0" xfId="1" applyFont="1" applyFill="1" applyAlignment="1" applyProtection="1">
      <alignment horizontal="center" vertical="center"/>
    </xf>
    <xf numFmtId="0" fontId="19" fillId="3" borderId="0" xfId="1" applyFont="1" applyFill="1" applyBorder="1" applyAlignment="1" applyProtection="1">
      <alignment horizontal="right" vertical="center"/>
    </xf>
    <xf numFmtId="0" fontId="19" fillId="3" borderId="0" xfId="0" applyFont="1" applyFill="1" applyBorder="1" applyProtection="1">
      <protection locked="0"/>
    </xf>
    <xf numFmtId="0" fontId="19" fillId="3" borderId="0" xfId="0" applyFont="1" applyFill="1" applyProtection="1">
      <protection locked="0"/>
    </xf>
    <xf numFmtId="3" fontId="24" fillId="3" borderId="1" xfId="1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9" fillId="0" borderId="0" xfId="0" applyFont="1" applyFill="1" applyBorder="1" applyProtection="1">
      <protection locked="0"/>
    </xf>
    <xf numFmtId="0" fontId="20" fillId="3" borderId="0" xfId="3" applyFont="1" applyFill="1" applyAlignment="1" applyProtection="1">
      <alignment horizontal="center" vertical="center" wrapText="1"/>
    </xf>
    <xf numFmtId="0" fontId="19" fillId="3" borderId="0" xfId="3" applyFont="1" applyFill="1" applyProtection="1"/>
    <xf numFmtId="0" fontId="24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Protection="1"/>
    <xf numFmtId="0" fontId="19" fillId="3" borderId="3" xfId="0" applyFont="1" applyFill="1" applyBorder="1" applyProtection="1"/>
    <xf numFmtId="0" fontId="19" fillId="3" borderId="0" xfId="0" applyFont="1" applyFill="1" applyAlignment="1" applyProtection="1">
      <alignment horizontal="center" vertical="center"/>
    </xf>
    <xf numFmtId="0" fontId="19" fillId="3" borderId="3" xfId="1" applyFont="1" applyFill="1" applyBorder="1" applyAlignment="1" applyProtection="1">
      <alignment horizontal="left" vertical="center"/>
    </xf>
    <xf numFmtId="0" fontId="26" fillId="3" borderId="16" xfId="2" applyFont="1" applyFill="1" applyBorder="1" applyAlignment="1" applyProtection="1">
      <alignment horizontal="center" vertical="top" wrapText="1"/>
    </xf>
    <xf numFmtId="1" fontId="26" fillId="3" borderId="16" xfId="2" applyNumberFormat="1" applyFont="1" applyFill="1" applyBorder="1" applyAlignment="1" applyProtection="1">
      <alignment horizontal="center" vertical="top" wrapText="1"/>
    </xf>
    <xf numFmtId="0" fontId="19" fillId="0" borderId="0" xfId="0" applyFont="1" applyFill="1" applyAlignment="1" applyProtection="1">
      <alignment horizontal="center" vertical="center"/>
    </xf>
    <xf numFmtId="0" fontId="23" fillId="3" borderId="5" xfId="4" applyFont="1" applyFill="1" applyBorder="1" applyAlignment="1" applyProtection="1">
      <alignment horizontal="center" vertical="center" wrapText="1"/>
    </xf>
    <xf numFmtId="0" fontId="23" fillId="3" borderId="1" xfId="4" applyFont="1" applyFill="1" applyBorder="1" applyAlignment="1" applyProtection="1">
      <alignment horizontal="center" vertical="center" wrapText="1"/>
    </xf>
    <xf numFmtId="0" fontId="18" fillId="3" borderId="0" xfId="0" applyFont="1" applyFill="1" applyProtection="1"/>
    <xf numFmtId="0" fontId="0" fillId="3" borderId="0" xfId="0" applyFill="1" applyProtection="1"/>
    <xf numFmtId="0" fontId="19" fillId="3" borderId="0" xfId="1" applyFont="1" applyFill="1" applyBorder="1" applyAlignment="1" applyProtection="1">
      <alignment vertical="center"/>
    </xf>
    <xf numFmtId="14" fontId="19" fillId="3" borderId="0" xfId="1" applyNumberFormat="1" applyFont="1" applyFill="1" applyBorder="1" applyAlignment="1" applyProtection="1">
      <alignment horizontal="center" vertical="center"/>
    </xf>
    <xf numFmtId="0" fontId="14" fillId="3" borderId="0" xfId="1" applyFont="1" applyFill="1" applyAlignment="1" applyProtection="1">
      <alignment horizontal="left" vertical="center"/>
    </xf>
    <xf numFmtId="0" fontId="13" fillId="3" borderId="0" xfId="0" applyFont="1" applyFill="1" applyProtection="1"/>
    <xf numFmtId="0" fontId="0" fillId="3" borderId="0" xfId="0" applyFill="1" applyProtection="1">
      <protection locked="0"/>
    </xf>
    <xf numFmtId="0" fontId="0" fillId="3" borderId="0" xfId="0" applyFill="1" applyBorder="1" applyProtection="1"/>
    <xf numFmtId="0" fontId="23" fillId="3" borderId="5" xfId="4" applyFont="1" applyFill="1" applyBorder="1" applyAlignment="1" applyProtection="1">
      <alignment horizontal="left" vertical="center" wrapText="1"/>
    </xf>
    <xf numFmtId="0" fontId="19" fillId="3" borderId="0" xfId="3" applyFont="1" applyFill="1" applyProtection="1">
      <protection locked="0"/>
    </xf>
    <xf numFmtId="14" fontId="29" fillId="0" borderId="2" xfId="5" applyNumberFormat="1" applyFont="1" applyBorder="1" applyAlignment="1" applyProtection="1">
      <alignment wrapText="1"/>
      <protection locked="0"/>
    </xf>
    <xf numFmtId="14" fontId="24" fillId="0" borderId="0" xfId="0" applyNumberFormat="1" applyFont="1" applyFill="1" applyBorder="1" applyAlignment="1" applyProtection="1">
      <alignment horizontal="center" vertical="center" wrapText="1"/>
    </xf>
    <xf numFmtId="0" fontId="19" fillId="3" borderId="0" xfId="1" applyFont="1" applyFill="1" applyAlignment="1" applyProtection="1">
      <alignment horizontal="center" vertical="center"/>
    </xf>
    <xf numFmtId="0" fontId="19" fillId="3" borderId="0" xfId="1" applyFont="1" applyFill="1" applyBorder="1" applyAlignment="1" applyProtection="1">
      <alignment horizontal="center" vertical="center"/>
    </xf>
    <xf numFmtId="0" fontId="19" fillId="3" borderId="0" xfId="1" applyFont="1" applyFill="1" applyAlignment="1" applyProtection="1">
      <alignment horizontal="right" vertical="center"/>
    </xf>
    <xf numFmtId="0" fontId="19" fillId="3" borderId="0" xfId="1" applyFont="1" applyFill="1" applyBorder="1" applyAlignment="1" applyProtection="1">
      <alignment horizontal="center" vertical="center"/>
      <protection locked="0"/>
    </xf>
    <xf numFmtId="14" fontId="19" fillId="0" borderId="0" xfId="1" applyNumberFormat="1" applyFont="1" applyFill="1" applyBorder="1" applyAlignment="1" applyProtection="1">
      <alignment horizontal="right" vertical="center"/>
    </xf>
    <xf numFmtId="0" fontId="26" fillId="0" borderId="6" xfId="2" applyFont="1" applyFill="1" applyBorder="1" applyAlignment="1" applyProtection="1">
      <alignment horizontal="center" vertical="top" wrapText="1"/>
      <protection locked="0"/>
    </xf>
    <xf numFmtId="0" fontId="26" fillId="0" borderId="6" xfId="2" applyFont="1" applyFill="1" applyBorder="1" applyAlignment="1" applyProtection="1">
      <alignment horizontal="left" vertical="top" wrapText="1"/>
      <protection locked="0"/>
    </xf>
    <xf numFmtId="1" fontId="26" fillId="0" borderId="6" xfId="2" applyNumberFormat="1" applyFont="1" applyFill="1" applyBorder="1" applyAlignment="1" applyProtection="1">
      <alignment horizontal="left" vertical="top" wrapText="1"/>
      <protection locked="0"/>
    </xf>
    <xf numFmtId="0" fontId="27" fillId="3" borderId="6" xfId="2" applyFont="1" applyFill="1" applyBorder="1" applyAlignment="1" applyProtection="1">
      <alignment horizontal="right" vertical="top" wrapText="1"/>
      <protection locked="0"/>
    </xf>
    <xf numFmtId="0" fontId="26" fillId="0" borderId="7" xfId="2" applyFont="1" applyFill="1" applyBorder="1" applyAlignment="1" applyProtection="1">
      <alignment horizontal="left" vertical="top" wrapText="1"/>
      <protection locked="0"/>
    </xf>
    <xf numFmtId="1" fontId="26" fillId="0" borderId="7" xfId="2" applyNumberFormat="1" applyFont="1" applyFill="1" applyBorder="1" applyAlignment="1" applyProtection="1">
      <alignment horizontal="left" vertical="top" wrapText="1"/>
      <protection locked="0"/>
    </xf>
    <xf numFmtId="0" fontId="28" fillId="3" borderId="17" xfId="2" applyFont="1" applyFill="1" applyBorder="1" applyAlignment="1" applyProtection="1">
      <alignment horizontal="left" vertical="top"/>
      <protection locked="0"/>
    </xf>
    <xf numFmtId="0" fontId="26" fillId="3" borderId="17" xfId="2" applyFont="1" applyFill="1" applyBorder="1" applyAlignment="1" applyProtection="1">
      <alignment horizontal="left" vertical="top" wrapText="1"/>
      <protection locked="0"/>
    </xf>
    <xf numFmtId="0" fontId="26" fillId="3" borderId="18" xfId="2" applyFont="1" applyFill="1" applyBorder="1" applyAlignment="1" applyProtection="1">
      <alignment horizontal="left" vertical="top" wrapText="1"/>
      <protection locked="0"/>
    </xf>
    <xf numFmtId="1" fontId="26" fillId="3" borderId="18" xfId="2" applyNumberFormat="1" applyFont="1" applyFill="1" applyBorder="1" applyAlignment="1" applyProtection="1">
      <alignment horizontal="left" vertical="top" wrapText="1"/>
      <protection locked="0"/>
    </xf>
    <xf numFmtId="1" fontId="26" fillId="3" borderId="19" xfId="2" applyNumberFormat="1" applyFont="1" applyFill="1" applyBorder="1" applyAlignment="1" applyProtection="1">
      <alignment horizontal="left" vertical="top" wrapText="1"/>
      <protection locked="0"/>
    </xf>
    <xf numFmtId="0" fontId="27" fillId="3" borderId="7" xfId="2" applyFont="1" applyFill="1" applyBorder="1" applyAlignment="1" applyProtection="1">
      <alignment horizontal="right" vertical="top" wrapText="1"/>
      <protection locked="0"/>
    </xf>
    <xf numFmtId="0" fontId="19" fillId="2" borderId="0" xfId="0" applyFont="1" applyFill="1" applyProtection="1">
      <protection locked="0"/>
    </xf>
    <xf numFmtId="0" fontId="0" fillId="2" borderId="0" xfId="0" applyFill="1"/>
    <xf numFmtId="0" fontId="24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Protection="1">
      <protection locked="0"/>
    </xf>
    <xf numFmtId="0" fontId="0" fillId="2" borderId="0" xfId="0" applyFill="1" applyBorder="1"/>
    <xf numFmtId="0" fontId="24" fillId="2" borderId="0" xfId="0" applyFont="1" applyFill="1" applyProtection="1">
      <protection locked="0"/>
    </xf>
    <xf numFmtId="0" fontId="19" fillId="2" borderId="0" xfId="0" applyFont="1" applyFill="1" applyBorder="1" applyProtection="1">
      <protection locked="0"/>
    </xf>
    <xf numFmtId="0" fontId="18" fillId="2" borderId="0" xfId="0" applyFont="1" applyFill="1"/>
    <xf numFmtId="0" fontId="18" fillId="3" borderId="0" xfId="3" applyFont="1" applyFill="1" applyProtection="1"/>
    <xf numFmtId="0" fontId="13" fillId="3" borderId="0" xfId="3" applyFill="1" applyProtection="1"/>
    <xf numFmtId="0" fontId="13" fillId="3" borderId="0" xfId="3" applyFill="1" applyBorder="1" applyProtection="1"/>
    <xf numFmtId="14" fontId="13" fillId="0" borderId="1" xfId="3" applyNumberFormat="1" applyBorder="1" applyProtection="1">
      <protection locked="0"/>
    </xf>
    <xf numFmtId="0" fontId="24" fillId="0" borderId="0" xfId="3" applyFont="1" applyProtection="1">
      <protection locked="0"/>
    </xf>
    <xf numFmtId="0" fontId="13" fillId="0" borderId="0" xfId="3"/>
    <xf numFmtId="0" fontId="19" fillId="0" borderId="0" xfId="0" applyFont="1" applyAlignment="1" applyProtection="1">
      <alignment horizontal="left"/>
      <protection locked="0"/>
    </xf>
    <xf numFmtId="0" fontId="19" fillId="3" borderId="0" xfId="1" applyFont="1" applyFill="1" applyAlignment="1" applyProtection="1">
      <alignment horizontal="center" vertical="center"/>
    </xf>
    <xf numFmtId="0" fontId="19" fillId="3" borderId="0" xfId="1" applyFont="1" applyFill="1" applyBorder="1" applyAlignment="1" applyProtection="1">
      <alignment horizontal="center" vertical="center"/>
    </xf>
    <xf numFmtId="0" fontId="21" fillId="0" borderId="2" xfId="4" applyFont="1" applyBorder="1" applyAlignment="1" applyProtection="1">
      <alignment vertical="center" wrapText="1"/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3" borderId="0" xfId="1" applyFont="1" applyFill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2" fillId="2" borderId="0" xfId="4" applyFont="1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3" fillId="2" borderId="0" xfId="0" applyFont="1" applyFill="1"/>
    <xf numFmtId="0" fontId="0" fillId="2" borderId="3" xfId="0" applyFill="1" applyBorder="1"/>
    <xf numFmtId="0" fontId="24" fillId="0" borderId="1" xfId="1" applyFont="1" applyFill="1" applyBorder="1" applyAlignment="1" applyProtection="1">
      <alignment horizontal="left" vertical="center" wrapText="1"/>
    </xf>
    <xf numFmtId="0" fontId="19" fillId="0" borderId="1" xfId="1" applyFont="1" applyFill="1" applyBorder="1" applyAlignment="1" applyProtection="1">
      <alignment horizontal="left" vertical="center" wrapText="1" indent="4"/>
    </xf>
    <xf numFmtId="0" fontId="19" fillId="0" borderId="5" xfId="0" applyFont="1" applyFill="1" applyBorder="1" applyAlignment="1" applyProtection="1">
      <alignment horizontal="left" vertical="center" indent="1"/>
    </xf>
    <xf numFmtId="0" fontId="19" fillId="3" borderId="0" xfId="1" applyFont="1" applyFill="1" applyAlignment="1" applyProtection="1">
      <alignment wrapText="1"/>
    </xf>
    <xf numFmtId="0" fontId="19" fillId="3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3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Fill="1" applyBorder="1" applyAlignment="1" applyProtection="1">
      <alignment horizontal="left" vertical="center" wrapText="1" indent="2"/>
    </xf>
    <xf numFmtId="0" fontId="26" fillId="0" borderId="9" xfId="2" applyFont="1" applyFill="1" applyBorder="1" applyAlignment="1" applyProtection="1">
      <alignment horizontal="left" vertical="top" wrapText="1"/>
      <protection locked="0"/>
    </xf>
    <xf numFmtId="0" fontId="26" fillId="0" borderId="20" xfId="2" applyFont="1" applyFill="1" applyBorder="1" applyAlignment="1" applyProtection="1">
      <alignment horizontal="left" vertical="top" wrapText="1"/>
      <protection locked="0"/>
    </xf>
    <xf numFmtId="0" fontId="28" fillId="0" borderId="1" xfId="2" applyFont="1" applyFill="1" applyBorder="1" applyAlignment="1" applyProtection="1">
      <alignment horizontal="left" vertical="top" wrapText="1"/>
      <protection locked="0"/>
    </xf>
    <xf numFmtId="0" fontId="19" fillId="3" borderId="0" xfId="1" applyFont="1" applyFill="1" applyAlignment="1" applyProtection="1">
      <alignment horizontal="center" vertical="center"/>
    </xf>
    <xf numFmtId="0" fontId="19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/>
    <xf numFmtId="0" fontId="24" fillId="3" borderId="1" xfId="0" applyFont="1" applyFill="1" applyBorder="1" applyProtection="1">
      <protection locked="0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2" fontId="26" fillId="0" borderId="15" xfId="2" applyNumberFormat="1" applyFont="1" applyFill="1" applyBorder="1" applyAlignment="1" applyProtection="1">
      <alignment horizontal="left" vertical="top" wrapText="1"/>
    </xf>
    <xf numFmtId="0" fontId="19" fillId="3" borderId="0" xfId="1" applyFont="1" applyFill="1" applyAlignment="1" applyProtection="1">
      <alignment horizontal="right" vertical="center"/>
    </xf>
    <xf numFmtId="0" fontId="19" fillId="0" borderId="2" xfId="1" applyFont="1" applyFill="1" applyBorder="1" applyAlignment="1" applyProtection="1">
      <alignment horizontal="left" vertical="center" wrapText="1" indent="1"/>
    </xf>
    <xf numFmtId="0" fontId="24" fillId="0" borderId="2" xfId="1" applyFont="1" applyFill="1" applyBorder="1" applyAlignment="1" applyProtection="1">
      <alignment horizontal="left" vertical="center" wrapText="1" indent="1"/>
    </xf>
    <xf numFmtId="0" fontId="19" fillId="3" borderId="0" xfId="3" applyFont="1" applyFill="1" applyBorder="1" applyProtection="1"/>
    <xf numFmtId="0" fontId="24" fillId="2" borderId="0" xfId="3" applyFont="1" applyFill="1" applyBorder="1" applyAlignment="1" applyProtection="1">
      <alignment horizontal="left"/>
    </xf>
    <xf numFmtId="0" fontId="19" fillId="2" borderId="0" xfId="3" applyFont="1" applyFill="1" applyBorder="1" applyProtection="1"/>
    <xf numFmtId="0" fontId="13" fillId="2" borderId="0" xfId="3" applyFill="1" applyBorder="1" applyProtection="1"/>
    <xf numFmtId="0" fontId="13" fillId="2" borderId="0" xfId="3" applyFill="1" applyProtection="1"/>
    <xf numFmtId="0" fontId="13" fillId="2" borderId="0" xfId="3" applyFill="1"/>
    <xf numFmtId="0" fontId="13" fillId="3" borderId="0" xfId="3" applyFont="1" applyFill="1" applyProtection="1"/>
    <xf numFmtId="0" fontId="23" fillId="3" borderId="5" xfId="15" applyFont="1" applyFill="1" applyBorder="1" applyAlignment="1" applyProtection="1">
      <alignment horizontal="center" vertical="center" wrapText="1"/>
    </xf>
    <xf numFmtId="0" fontId="23" fillId="3" borderId="1" xfId="15" applyFont="1" applyFill="1" applyBorder="1" applyAlignment="1" applyProtection="1">
      <alignment horizontal="center" vertical="center" wrapText="1"/>
    </xf>
    <xf numFmtId="0" fontId="21" fillId="0" borderId="1" xfId="15" applyFont="1" applyBorder="1" applyAlignment="1" applyProtection="1">
      <alignment horizontal="center" vertical="center" wrapText="1"/>
      <protection locked="0"/>
    </xf>
    <xf numFmtId="0" fontId="21" fillId="0" borderId="1" xfId="15" applyFont="1" applyBorder="1" applyAlignment="1" applyProtection="1">
      <alignment vertical="center" wrapText="1"/>
      <protection locked="0"/>
    </xf>
    <xf numFmtId="0" fontId="13" fillId="2" borderId="0" xfId="3" applyFill="1" applyProtection="1">
      <protection locked="0"/>
    </xf>
    <xf numFmtId="0" fontId="22" fillId="2" borderId="0" xfId="15" applyFont="1" applyFill="1" applyProtection="1">
      <protection locked="0"/>
    </xf>
    <xf numFmtId="0" fontId="19" fillId="2" borderId="0" xfId="3" applyFont="1" applyFill="1" applyProtection="1">
      <protection locked="0"/>
    </xf>
    <xf numFmtId="0" fontId="24" fillId="2" borderId="0" xfId="3" applyFont="1" applyFill="1" applyAlignment="1" applyProtection="1">
      <alignment horizontal="center"/>
      <protection locked="0"/>
    </xf>
    <xf numFmtId="0" fontId="19" fillId="2" borderId="0" xfId="3" applyFont="1" applyFill="1" applyAlignment="1" applyProtection="1">
      <alignment horizontal="center" vertical="center"/>
      <protection locked="0"/>
    </xf>
    <xf numFmtId="0" fontId="19" fillId="2" borderId="3" xfId="3" applyFont="1" applyFill="1" applyBorder="1" applyProtection="1">
      <protection locked="0"/>
    </xf>
    <xf numFmtId="0" fontId="13" fillId="2" borderId="3" xfId="3" applyFill="1" applyBorder="1"/>
    <xf numFmtId="0" fontId="24" fillId="2" borderId="0" xfId="3" applyFont="1" applyFill="1" applyProtection="1">
      <protection locked="0"/>
    </xf>
    <xf numFmtId="0" fontId="19" fillId="2" borderId="0" xfId="3" applyFont="1" applyFill="1" applyBorder="1" applyProtection="1">
      <protection locked="0"/>
    </xf>
    <xf numFmtId="0" fontId="18" fillId="2" borderId="0" xfId="3" applyFont="1" applyFill="1"/>
    <xf numFmtId="0" fontId="19" fillId="3" borderId="0" xfId="3" applyFont="1" applyFill="1" applyAlignment="1" applyProtection="1">
      <alignment horizontal="left" vertical="center"/>
    </xf>
    <xf numFmtId="0" fontId="13" fillId="3" borderId="0" xfId="3" applyFill="1" applyBorder="1"/>
    <xf numFmtId="0" fontId="21" fillId="0" borderId="1" xfId="3" applyFont="1" applyBorder="1" applyAlignment="1">
      <alignment horizontal="right"/>
    </xf>
    <xf numFmtId="0" fontId="21" fillId="0" borderId="1" xfId="3" applyFont="1" applyBorder="1" applyAlignment="1">
      <alignment horizontal="left" vertical="center"/>
    </xf>
    <xf numFmtId="0" fontId="13" fillId="0" borderId="0" xfId="3" applyFill="1"/>
    <xf numFmtId="0" fontId="18" fillId="0" borderId="0" xfId="3" applyFont="1"/>
    <xf numFmtId="0" fontId="19" fillId="0" borderId="0" xfId="3" applyFont="1" applyFill="1" applyProtection="1">
      <protection locked="0"/>
    </xf>
    <xf numFmtId="0" fontId="21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right"/>
    </xf>
    <xf numFmtId="0" fontId="19" fillId="2" borderId="0" xfId="0" applyFont="1" applyFill="1" applyBorder="1" applyAlignment="1" applyProtection="1">
      <alignment horizontal="left"/>
    </xf>
    <xf numFmtId="0" fontId="19" fillId="0" borderId="1" xfId="0" applyFont="1" applyFill="1" applyBorder="1" applyProtection="1"/>
    <xf numFmtId="0" fontId="19" fillId="0" borderId="0" xfId="1" applyFont="1" applyFill="1" applyAlignment="1" applyProtection="1">
      <alignment horizontal="center" vertical="center" wrapText="1"/>
      <protection locked="0"/>
    </xf>
    <xf numFmtId="3" fontId="24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4" fillId="0" borderId="1" xfId="1" applyNumberFormat="1" applyFont="1" applyFill="1" applyBorder="1" applyAlignment="1" applyProtection="1">
      <alignment horizontal="right" vertical="center"/>
      <protection locked="0"/>
    </xf>
    <xf numFmtId="49" fontId="19" fillId="0" borderId="1" xfId="0" applyNumberFormat="1" applyFont="1" applyFill="1" applyBorder="1" applyAlignment="1" applyProtection="1">
      <alignment vertical="center" wrapText="1"/>
      <protection locked="0"/>
    </xf>
    <xf numFmtId="49" fontId="1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Alignment="1" applyProtection="1">
      <alignment vertical="center"/>
      <protection locked="0"/>
    </xf>
    <xf numFmtId="3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Alignment="1" applyProtection="1">
      <alignment horizontal="center" vertical="center"/>
      <protection locked="0"/>
    </xf>
    <xf numFmtId="164" fontId="32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1" applyFont="1" applyFill="1" applyBorder="1" applyAlignment="1" applyProtection="1">
      <alignment vertical="center" wrapText="1"/>
    </xf>
    <xf numFmtId="0" fontId="29" fillId="0" borderId="1" xfId="5" applyFont="1" applyFill="1" applyBorder="1" applyAlignment="1" applyProtection="1">
      <alignment vertical="center" wrapText="1"/>
      <protection locked="0"/>
    </xf>
    <xf numFmtId="1" fontId="2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Protection="1">
      <protection locked="0"/>
    </xf>
    <xf numFmtId="0" fontId="25" fillId="0" borderId="0" xfId="1" applyFont="1" applyFill="1" applyAlignment="1" applyProtection="1">
      <alignment horizontal="center" vertical="center" wrapText="1"/>
      <protection locked="0"/>
    </xf>
    <xf numFmtId="3" fontId="24" fillId="0" borderId="1" xfId="1" applyNumberFormat="1" applyFont="1" applyFill="1" applyBorder="1" applyAlignment="1" applyProtection="1">
      <alignment horizontal="right" vertical="center"/>
    </xf>
    <xf numFmtId="0" fontId="21" fillId="0" borderId="1" xfId="4" applyFont="1" applyFill="1" applyBorder="1" applyAlignment="1" applyProtection="1">
      <alignment vertical="center" wrapText="1"/>
      <protection locked="0"/>
    </xf>
    <xf numFmtId="0" fontId="21" fillId="0" borderId="1" xfId="4" applyFont="1" applyFill="1" applyBorder="1" applyAlignment="1" applyProtection="1">
      <alignment vertical="center" wrapText="1"/>
    </xf>
    <xf numFmtId="14" fontId="21" fillId="0" borderId="1" xfId="15" applyNumberFormat="1" applyFont="1" applyFill="1" applyBorder="1" applyAlignment="1" applyProtection="1">
      <alignment vertical="center" wrapText="1"/>
      <protection locked="0"/>
    </xf>
    <xf numFmtId="0" fontId="21" fillId="0" borderId="1" xfId="15" applyFont="1" applyFill="1" applyBorder="1" applyAlignment="1" applyProtection="1">
      <alignment vertical="center" wrapText="1"/>
      <protection locked="0"/>
    </xf>
    <xf numFmtId="14" fontId="29" fillId="0" borderId="1" xfId="5" applyNumberFormat="1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Protection="1"/>
    <xf numFmtId="0" fontId="19" fillId="0" borderId="0" xfId="0" applyFont="1" applyFill="1" applyBorder="1" applyAlignment="1" applyProtection="1">
      <alignment horizontal="left"/>
    </xf>
    <xf numFmtId="0" fontId="24" fillId="0" borderId="0" xfId="0" applyFont="1" applyFill="1" applyProtection="1">
      <protection locked="0"/>
    </xf>
    <xf numFmtId="0" fontId="18" fillId="0" borderId="0" xfId="0" applyFont="1" applyFill="1"/>
    <xf numFmtId="0" fontId="19" fillId="0" borderId="0" xfId="1" applyFont="1" applyFill="1" applyAlignment="1" applyProtection="1">
      <alignment vertical="center"/>
    </xf>
    <xf numFmtId="3" fontId="24" fillId="0" borderId="1" xfId="1" applyNumberFormat="1" applyFont="1" applyFill="1" applyBorder="1" applyAlignment="1" applyProtection="1">
      <alignment horizontal="center" vertical="center" wrapText="1"/>
    </xf>
    <xf numFmtId="164" fontId="32" fillId="0" borderId="2" xfId="10" applyNumberFormat="1" applyFont="1" applyFill="1" applyBorder="1" applyAlignment="1" applyProtection="1">
      <alignment horizontal="left" vertical="center" wrapText="1"/>
      <protection locked="0"/>
    </xf>
    <xf numFmtId="3" fontId="24" fillId="0" borderId="1" xfId="0" applyNumberFormat="1" applyFont="1" applyFill="1" applyBorder="1" applyAlignment="1" applyProtection="1">
      <alignment horizontal="center"/>
    </xf>
    <xf numFmtId="0" fontId="24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4" fontId="21" fillId="0" borderId="0" xfId="10" applyNumberFormat="1" applyFont="1" applyFill="1" applyBorder="1" applyAlignment="1" applyProtection="1">
      <alignment vertical="center"/>
    </xf>
    <xf numFmtId="0" fontId="21" fillId="0" borderId="0" xfId="10" applyFont="1" applyFill="1" applyBorder="1" applyAlignment="1" applyProtection="1">
      <alignment vertical="center"/>
      <protection locked="0"/>
    </xf>
    <xf numFmtId="14" fontId="21" fillId="0" borderId="0" xfId="10" applyNumberFormat="1" applyFont="1" applyFill="1" applyBorder="1" applyAlignment="1" applyProtection="1">
      <alignment horizontal="center" vertical="center"/>
    </xf>
    <xf numFmtId="14" fontId="23" fillId="0" borderId="0" xfId="10" applyNumberFormat="1" applyFont="1" applyFill="1" applyBorder="1" applyAlignment="1" applyProtection="1">
      <alignment vertical="center"/>
    </xf>
    <xf numFmtId="14" fontId="23" fillId="0" borderId="0" xfId="1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horizontal="center"/>
    </xf>
    <xf numFmtId="3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4" fillId="0" borderId="1" xfId="0" applyNumberFormat="1" applyFont="1" applyFill="1" applyBorder="1" applyProtection="1"/>
    <xf numFmtId="0" fontId="19" fillId="0" borderId="0" xfId="1" applyFont="1" applyFill="1" applyProtection="1">
      <protection locked="0"/>
    </xf>
    <xf numFmtId="3" fontId="24" fillId="0" borderId="1" xfId="1" applyNumberFormat="1" applyFont="1" applyFill="1" applyBorder="1" applyAlignment="1" applyProtection="1">
      <alignment horizontal="left" vertical="center" wrapText="1"/>
    </xf>
    <xf numFmtId="0" fontId="19" fillId="0" borderId="0" xfId="0" applyFont="1" applyFill="1"/>
    <xf numFmtId="2" fontId="19" fillId="0" borderId="1" xfId="0" applyNumberFormat="1" applyFont="1" applyFill="1" applyBorder="1" applyAlignment="1" applyProtection="1">
      <alignment vertical="center" wrapText="1"/>
      <protection locked="0"/>
    </xf>
    <xf numFmtId="2" fontId="1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1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left"/>
    </xf>
    <xf numFmtId="3" fontId="24" fillId="0" borderId="1" xfId="1" applyNumberFormat="1" applyFont="1" applyFill="1" applyBorder="1" applyAlignment="1" applyProtection="1">
      <alignment horizontal="left" vertical="center" wrapText="1"/>
      <protection locked="0"/>
    </xf>
    <xf numFmtId="3" fontId="24" fillId="0" borderId="1" xfId="0" applyNumberFormat="1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2" fontId="19" fillId="0" borderId="0" xfId="0" applyNumberFormat="1" applyFont="1" applyFill="1" applyAlignment="1" applyProtection="1">
      <alignment vertical="center" wrapText="1"/>
      <protection locked="0"/>
    </xf>
    <xf numFmtId="0" fontId="24" fillId="0" borderId="0" xfId="1" applyFont="1" applyFill="1" applyAlignment="1" applyProtection="1">
      <alignment horizontal="center" vertical="center"/>
      <protection locked="0"/>
    </xf>
    <xf numFmtId="0" fontId="19" fillId="0" borderId="1" xfId="1" applyFont="1" applyFill="1" applyBorder="1" applyAlignment="1">
      <alignment horizontal="left" vertical="center" wrapText="1"/>
    </xf>
    <xf numFmtId="0" fontId="19" fillId="0" borderId="1" xfId="3" applyFont="1" applyFill="1" applyBorder="1" applyProtection="1">
      <protection locked="0"/>
    </xf>
    <xf numFmtId="0" fontId="18" fillId="0" borderId="1" xfId="0" applyFont="1" applyFill="1" applyBorder="1"/>
    <xf numFmtId="0" fontId="0" fillId="0" borderId="0" xfId="0" applyFill="1" applyBorder="1"/>
    <xf numFmtId="3" fontId="19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24" fillId="0" borderId="1" xfId="1" applyFont="1" applyFill="1" applyBorder="1" applyAlignment="1" applyProtection="1">
      <alignment vertical="center" wrapText="1"/>
    </xf>
    <xf numFmtId="0" fontId="19" fillId="0" borderId="0" xfId="1" applyFont="1" applyFill="1" applyBorder="1" applyAlignment="1" applyProtection="1">
      <alignment horizontal="left" vertical="center" wrapText="1" indent="1"/>
    </xf>
    <xf numFmtId="0" fontId="19" fillId="0" borderId="0" xfId="0" applyFont="1" applyFill="1" applyAlignment="1" applyProtection="1">
      <alignment horizontal="right"/>
      <protection locked="0"/>
    </xf>
    <xf numFmtId="0" fontId="23" fillId="5" borderId="1" xfId="3" applyFont="1" applyFill="1" applyBorder="1" applyAlignment="1">
      <alignment horizontal="left" vertical="center"/>
    </xf>
    <xf numFmtId="0" fontId="21" fillId="5" borderId="1" xfId="3" applyFont="1" applyFill="1" applyBorder="1"/>
    <xf numFmtId="0" fontId="23" fillId="5" borderId="1" xfId="3" applyFont="1" applyFill="1" applyBorder="1" applyAlignment="1">
      <alignment horizontal="center"/>
    </xf>
    <xf numFmtId="0" fontId="21" fillId="5" borderId="1" xfId="3" applyFont="1" applyFill="1" applyBorder="1" applyAlignment="1">
      <alignment horizontal="right"/>
    </xf>
    <xf numFmtId="0" fontId="23" fillId="5" borderId="1" xfId="3" applyFont="1" applyFill="1" applyBorder="1" applyAlignment="1">
      <alignment horizontal="center" vertical="center"/>
    </xf>
    <xf numFmtId="0" fontId="21" fillId="5" borderId="1" xfId="3" applyFont="1" applyFill="1" applyBorder="1" applyAlignment="1">
      <alignment horizontal="left" vertical="center"/>
    </xf>
    <xf numFmtId="14" fontId="19" fillId="0" borderId="2" xfId="1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Protection="1">
      <protection locked="0"/>
    </xf>
    <xf numFmtId="0" fontId="23" fillId="0" borderId="1" xfId="3" applyFont="1" applyFill="1" applyBorder="1" applyAlignment="1">
      <alignment horizontal="center" vertical="center" wrapText="1"/>
    </xf>
    <xf numFmtId="3" fontId="21" fillId="0" borderId="1" xfId="3" applyNumberFormat="1" applyFont="1" applyFill="1" applyBorder="1"/>
    <xf numFmtId="0" fontId="21" fillId="0" borderId="1" xfId="3" applyFont="1" applyFill="1" applyBorder="1"/>
    <xf numFmtId="0" fontId="21" fillId="0" borderId="0" xfId="3" applyFont="1" applyFill="1" applyBorder="1"/>
    <xf numFmtId="0" fontId="19" fillId="0" borderId="1" xfId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3" xfId="0" applyFont="1" applyFill="1" applyBorder="1" applyAlignment="1" applyProtection="1">
      <alignment horizontal="left"/>
      <protection locked="0"/>
    </xf>
    <xf numFmtId="0" fontId="19" fillId="0" borderId="0" xfId="1" applyFont="1" applyFill="1" applyBorder="1" applyAlignment="1" applyProtection="1">
      <alignment vertical="center"/>
    </xf>
    <xf numFmtId="0" fontId="13" fillId="0" borderId="0" xfId="0" applyFont="1" applyFill="1" applyAlignment="1"/>
    <xf numFmtId="2" fontId="0" fillId="0" borderId="0" xfId="0" applyNumberFormat="1" applyFill="1"/>
    <xf numFmtId="0" fontId="24" fillId="0" borderId="1" xfId="0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19" fillId="0" borderId="0" xfId="1" applyFont="1" applyFill="1" applyAlignment="1" applyProtection="1">
      <alignment horizontal="center" vertical="center"/>
    </xf>
    <xf numFmtId="0" fontId="19" fillId="0" borderId="0" xfId="1" applyFont="1" applyFill="1" applyAlignment="1" applyProtection="1">
      <alignment horizontal="left" vertical="center"/>
    </xf>
    <xf numFmtId="14" fontId="23" fillId="0" borderId="0" xfId="10" applyNumberFormat="1" applyFont="1" applyFill="1" applyBorder="1" applyAlignment="1" applyProtection="1">
      <alignment horizontal="center" vertical="center"/>
    </xf>
    <xf numFmtId="0" fontId="19" fillId="3" borderId="0" xfId="1" applyFont="1" applyFill="1" applyBorder="1" applyAlignment="1" applyProtection="1">
      <alignment horizontal="center" vertical="center"/>
    </xf>
    <xf numFmtId="0" fontId="19" fillId="3" borderId="0" xfId="1" applyFont="1" applyFill="1" applyAlignment="1" applyProtection="1">
      <alignment horizontal="center" vertical="center"/>
    </xf>
    <xf numFmtId="0" fontId="19" fillId="3" borderId="0" xfId="1" applyFont="1" applyFill="1" applyBorder="1" applyAlignment="1" applyProtection="1">
      <alignment horizontal="center" vertical="center"/>
    </xf>
    <xf numFmtId="0" fontId="19" fillId="6" borderId="0" xfId="1" applyFont="1" applyFill="1" applyAlignment="1" applyProtection="1">
      <alignment horizontal="center" vertical="center"/>
      <protection locked="0"/>
    </xf>
    <xf numFmtId="0" fontId="19" fillId="6" borderId="0" xfId="3" applyFont="1" applyFill="1" applyProtection="1">
      <protection locked="0"/>
    </xf>
    <xf numFmtId="0" fontId="19" fillId="0" borderId="1" xfId="3" applyFont="1" applyFill="1" applyBorder="1" applyAlignment="1" applyProtection="1">
      <alignment horizontal="left" vertical="center" indent="1"/>
    </xf>
    <xf numFmtId="0" fontId="13" fillId="0" borderId="0" xfId="0" applyFont="1" applyFill="1"/>
    <xf numFmtId="0" fontId="19" fillId="3" borderId="0" xfId="0" applyFont="1" applyFill="1" applyBorder="1" applyAlignment="1" applyProtection="1">
      <alignment horizontal="left"/>
    </xf>
    <xf numFmtId="0" fontId="19" fillId="3" borderId="0" xfId="0" applyFont="1" applyFill="1" applyBorder="1" applyAlignment="1" applyProtection="1"/>
    <xf numFmtId="0" fontId="24" fillId="3" borderId="0" xfId="0" applyFont="1" applyFill="1" applyAlignment="1" applyProtection="1"/>
    <xf numFmtId="0" fontId="24" fillId="2" borderId="0" xfId="0" applyFont="1" applyFill="1" applyAlignment="1" applyProtection="1">
      <protection locked="0"/>
    </xf>
    <xf numFmtId="0" fontId="19" fillId="2" borderId="0" xfId="0" applyFont="1" applyFill="1" applyAlignment="1" applyProtection="1">
      <protection locked="0"/>
    </xf>
    <xf numFmtId="0" fontId="19" fillId="3" borderId="0" xfId="0" applyFont="1" applyFill="1" applyAlignment="1" applyProtection="1"/>
    <xf numFmtId="14" fontId="19" fillId="0" borderId="2" xfId="1" applyNumberFormat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vertical="center"/>
    </xf>
    <xf numFmtId="0" fontId="21" fillId="2" borderId="0" xfId="10" applyFont="1" applyFill="1" applyBorder="1" applyAlignment="1" applyProtection="1">
      <alignment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vertical="center"/>
    </xf>
    <xf numFmtId="14" fontId="23" fillId="2" borderId="0" xfId="10" applyNumberFormat="1" applyFont="1" applyFill="1" applyBorder="1" applyAlignment="1" applyProtection="1">
      <alignment vertical="center" wrapText="1"/>
    </xf>
    <xf numFmtId="0" fontId="27" fillId="0" borderId="1" xfId="2" applyFont="1" applyFill="1" applyBorder="1" applyAlignment="1" applyProtection="1">
      <alignment horizontal="right" vertical="top" wrapText="1"/>
      <protection locked="0"/>
    </xf>
    <xf numFmtId="2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Protection="1">
      <protection locked="0"/>
    </xf>
    <xf numFmtId="0" fontId="21" fillId="0" borderId="0" xfId="9" applyFont="1" applyFill="1" applyBorder="1" applyAlignment="1" applyProtection="1">
      <alignment horizontal="left" vertical="center"/>
      <protection locked="0"/>
    </xf>
    <xf numFmtId="0" fontId="21" fillId="0" borderId="0" xfId="9" applyFont="1" applyFill="1" applyAlignment="1" applyProtection="1">
      <alignment horizontal="left" vertical="center"/>
      <protection locked="0"/>
    </xf>
    <xf numFmtId="14" fontId="21" fillId="0" borderId="0" xfId="9" applyNumberFormat="1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14" fontId="21" fillId="0" borderId="3" xfId="9" applyNumberFormat="1" applyFont="1" applyFill="1" applyBorder="1" applyAlignment="1" applyProtection="1">
      <alignment horizontal="left" vertical="center"/>
    </xf>
    <xf numFmtId="0" fontId="19" fillId="0" borderId="0" xfId="0" applyFont="1" applyFill="1" applyAlignment="1">
      <alignment horizontal="left" vertical="center"/>
    </xf>
    <xf numFmtId="49" fontId="21" fillId="0" borderId="0" xfId="9" applyNumberFormat="1" applyFont="1" applyFill="1" applyAlignment="1" applyProtection="1">
      <alignment horizontal="left" vertical="center"/>
      <protection locked="0"/>
    </xf>
    <xf numFmtId="0" fontId="19" fillId="3" borderId="0" xfId="1" applyFont="1" applyFill="1" applyAlignment="1" applyProtection="1">
      <alignment horizontal="center" vertical="center"/>
    </xf>
    <xf numFmtId="0" fontId="19" fillId="0" borderId="1" xfId="1" applyFont="1" applyFill="1" applyBorder="1" applyAlignment="1" applyProtection="1">
      <alignment horizontal="center" vertical="center" wrapText="1"/>
      <protection locked="0"/>
    </xf>
    <xf numFmtId="0" fontId="19" fillId="3" borderId="0" xfId="1" applyFont="1" applyFill="1" applyProtection="1">
      <protection locked="0"/>
    </xf>
    <xf numFmtId="0" fontId="13" fillId="0" borderId="1" xfId="0" applyFont="1" applyFill="1" applyBorder="1"/>
    <xf numFmtId="0" fontId="0" fillId="3" borderId="0" xfId="0" applyFill="1"/>
    <xf numFmtId="164" fontId="21" fillId="0" borderId="2" xfId="10" applyNumberFormat="1" applyFont="1" applyFill="1" applyBorder="1" applyAlignment="1" applyProtection="1">
      <alignment horizontal="left" vertical="center" wrapText="1"/>
      <protection locked="0"/>
    </xf>
    <xf numFmtId="1" fontId="28" fillId="3" borderId="9" xfId="2" applyNumberFormat="1" applyFont="1" applyFill="1" applyBorder="1" applyAlignment="1" applyProtection="1">
      <alignment horizontal="center" vertical="center" wrapText="1"/>
    </xf>
    <xf numFmtId="1" fontId="26" fillId="0" borderId="8" xfId="2" applyNumberFormat="1" applyFont="1" applyFill="1" applyBorder="1" applyAlignment="1" applyProtection="1">
      <alignment horizontal="left" vertical="top" wrapText="1"/>
      <protection locked="0"/>
    </xf>
    <xf numFmtId="0" fontId="26" fillId="0" borderId="8" xfId="2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Border="1" applyAlignment="1" applyProtection="1">
      <alignment horizontal="left" wrapText="1"/>
    </xf>
    <xf numFmtId="0" fontId="19" fillId="3" borderId="3" xfId="0" applyFont="1" applyFill="1" applyBorder="1" applyAlignment="1" applyProtection="1">
      <alignment horizontal="left"/>
    </xf>
    <xf numFmtId="0" fontId="19" fillId="3" borderId="3" xfId="0" applyFont="1" applyFill="1" applyBorder="1" applyAlignment="1" applyProtection="1">
      <alignment horizontal="left" wrapText="1"/>
    </xf>
    <xf numFmtId="0" fontId="24" fillId="3" borderId="3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wrapText="1"/>
    </xf>
    <xf numFmtId="164" fontId="21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/>
    <xf numFmtId="0" fontId="19" fillId="2" borderId="0" xfId="0" applyFont="1" applyFill="1" applyAlignment="1"/>
    <xf numFmtId="0" fontId="19" fillId="0" borderId="30" xfId="1" applyFont="1" applyFill="1" applyBorder="1" applyAlignment="1" applyProtection="1">
      <alignment horizontal="left" vertical="center" wrapText="1" indent="1"/>
    </xf>
    <xf numFmtId="0" fontId="24" fillId="0" borderId="30" xfId="1" applyFont="1" applyFill="1" applyBorder="1" applyAlignment="1" applyProtection="1">
      <alignment horizontal="left" vertical="center" wrapText="1" indent="1"/>
    </xf>
    <xf numFmtId="3" fontId="24" fillId="0" borderId="30" xfId="1" applyNumberFormat="1" applyFont="1" applyFill="1" applyBorder="1" applyAlignment="1" applyProtection="1">
      <alignment horizontal="center" vertical="center" wrapText="1"/>
      <protection locked="0"/>
    </xf>
    <xf numFmtId="2" fontId="19" fillId="0" borderId="30" xfId="0" applyNumberFormat="1" applyFont="1" applyFill="1" applyBorder="1" applyAlignment="1" applyProtection="1">
      <alignment vertical="center" wrapText="1"/>
      <protection locked="0"/>
    </xf>
    <xf numFmtId="0" fontId="19" fillId="0" borderId="30" xfId="1" applyFont="1" applyFill="1" applyBorder="1" applyAlignment="1" applyProtection="1">
      <alignment vertical="center" wrapText="1"/>
    </xf>
    <xf numFmtId="0" fontId="19" fillId="7" borderId="0" xfId="3" applyFont="1" applyFill="1" applyProtection="1">
      <protection locked="0"/>
    </xf>
    <xf numFmtId="0" fontId="25" fillId="7" borderId="0" xfId="1" applyFont="1" applyFill="1" applyAlignment="1" applyProtection="1">
      <alignment horizontal="center" vertical="center" wrapText="1"/>
      <protection locked="0"/>
    </xf>
    <xf numFmtId="14" fontId="13" fillId="0" borderId="2" xfId="3" applyNumberFormat="1" applyBorder="1" applyProtection="1">
      <protection locked="0"/>
    </xf>
    <xf numFmtId="49" fontId="19" fillId="0" borderId="30" xfId="0" applyNumberFormat="1" applyFont="1" applyBorder="1" applyAlignment="1" applyProtection="1">
      <alignment vertical="center" wrapText="1"/>
      <protection locked="0"/>
    </xf>
    <xf numFmtId="2" fontId="19" fillId="0" borderId="30" xfId="0" applyNumberFormat="1" applyFont="1" applyBorder="1" applyAlignment="1" applyProtection="1">
      <alignment vertical="center" wrapText="1"/>
      <protection locked="0"/>
    </xf>
    <xf numFmtId="0" fontId="26" fillId="0" borderId="30" xfId="2" applyFont="1" applyFill="1" applyBorder="1" applyAlignment="1" applyProtection="1">
      <alignment horizontal="left" vertical="top" wrapText="1"/>
      <protection locked="0"/>
    </xf>
    <xf numFmtId="14" fontId="13" fillId="0" borderId="30" xfId="3" applyNumberFormat="1" applyBorder="1" applyAlignment="1" applyProtection="1">
      <alignment horizontal="left"/>
      <protection locked="0"/>
    </xf>
    <xf numFmtId="1" fontId="26" fillId="0" borderId="30" xfId="2" applyNumberFormat="1" applyFont="1" applyFill="1" applyBorder="1" applyAlignment="1" applyProtection="1">
      <alignment horizontal="left" vertical="top" wrapText="1"/>
      <protection locked="0"/>
    </xf>
    <xf numFmtId="14" fontId="19" fillId="0" borderId="0" xfId="1" applyNumberFormat="1" applyFont="1" applyFill="1" applyBorder="1" applyAlignment="1" applyProtection="1">
      <alignment vertical="center"/>
    </xf>
    <xf numFmtId="0" fontId="24" fillId="0" borderId="3" xfId="0" applyFont="1" applyFill="1" applyBorder="1" applyAlignment="1" applyProtection="1">
      <alignment horizontal="center" vertical="center" wrapText="1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</xf>
    <xf numFmtId="0" fontId="31" fillId="0" borderId="0" xfId="0" applyFont="1" applyFill="1" applyProtection="1"/>
    <xf numFmtId="0" fontId="18" fillId="0" borderId="0" xfId="0" applyFont="1" applyFill="1" applyProtection="1"/>
    <xf numFmtId="0" fontId="0" fillId="0" borderId="0" xfId="0" applyFill="1" applyProtection="1"/>
    <xf numFmtId="0" fontId="14" fillId="0" borderId="0" xfId="1" applyFont="1" applyFill="1" applyAlignment="1" applyProtection="1">
      <alignment horizontal="left" vertical="center"/>
    </xf>
    <xf numFmtId="0" fontId="13" fillId="0" borderId="0" xfId="0" applyFont="1" applyFill="1" applyProtection="1"/>
    <xf numFmtId="0" fontId="21" fillId="0" borderId="1" xfId="4" applyFont="1" applyFill="1" applyBorder="1" applyAlignment="1" applyProtection="1">
      <alignment horizontal="center" vertical="center" wrapText="1"/>
    </xf>
    <xf numFmtId="0" fontId="23" fillId="0" borderId="5" xfId="4" applyFont="1" applyFill="1" applyBorder="1" applyAlignment="1" applyProtection="1">
      <alignment horizontal="center" vertical="center" wrapText="1"/>
    </xf>
    <xf numFmtId="0" fontId="23" fillId="0" borderId="4" xfId="4" applyFont="1" applyFill="1" applyBorder="1" applyAlignment="1" applyProtection="1">
      <alignment horizontal="center" vertical="center" wrapText="1"/>
    </xf>
    <xf numFmtId="0" fontId="23" fillId="0" borderId="1" xfId="4" applyFont="1" applyFill="1" applyBorder="1" applyAlignment="1" applyProtection="1">
      <alignment horizontal="center" vertical="center" wrapText="1"/>
    </xf>
    <xf numFmtId="0" fontId="23" fillId="0" borderId="1" xfId="4" applyFont="1" applyFill="1" applyBorder="1" applyAlignment="1" applyProtection="1">
      <alignment vertical="center" wrapText="1"/>
    </xf>
    <xf numFmtId="0" fontId="21" fillId="0" borderId="0" xfId="4" applyFont="1" applyFill="1" applyAlignment="1" applyProtection="1">
      <alignment vertical="center" wrapText="1"/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19" fillId="0" borderId="3" xfId="0" applyFont="1" applyFill="1" applyBorder="1" applyProtection="1">
      <protection locked="0"/>
    </xf>
    <xf numFmtId="0" fontId="0" fillId="0" borderId="3" xfId="0" applyFill="1" applyBorder="1"/>
    <xf numFmtId="0" fontId="48" fillId="6" borderId="0" xfId="1" applyFont="1" applyFill="1" applyAlignment="1" applyProtection="1">
      <alignment horizontal="center" vertical="center"/>
      <protection locked="0"/>
    </xf>
    <xf numFmtId="0" fontId="48" fillId="0" borderId="0" xfId="1" applyFont="1" applyAlignment="1" applyProtection="1">
      <alignment horizontal="center" vertical="center"/>
      <protection locked="0"/>
    </xf>
    <xf numFmtId="0" fontId="24" fillId="0" borderId="1" xfId="1" applyFont="1" applyFill="1" applyBorder="1" applyAlignment="1" applyProtection="1">
      <alignment horizontal="left" vertical="center" wrapText="1" indent="3"/>
    </xf>
    <xf numFmtId="3" fontId="19" fillId="0" borderId="1" xfId="1" applyNumberFormat="1" applyFont="1" applyFill="1" applyBorder="1" applyAlignment="1" applyProtection="1">
      <alignment horizontal="right" vertical="center"/>
      <protection locked="0"/>
    </xf>
    <xf numFmtId="0" fontId="19" fillId="2" borderId="0" xfId="1" applyFont="1" applyFill="1" applyBorder="1" applyAlignment="1" applyProtection="1">
      <alignment horizontal="center" vertical="center"/>
    </xf>
    <xf numFmtId="0" fontId="19" fillId="2" borderId="0" xfId="1" applyFont="1" applyFill="1" applyAlignment="1" applyProtection="1">
      <alignment vertical="center"/>
    </xf>
    <xf numFmtId="0" fontId="24" fillId="2" borderId="1" xfId="0" applyFont="1" applyFill="1" applyBorder="1" applyProtection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Protection="1"/>
    <xf numFmtId="0" fontId="24" fillId="0" borderId="1" xfId="1" applyFont="1" applyFill="1" applyBorder="1" applyAlignment="1" applyProtection="1">
      <alignment horizontal="left" vertical="center" wrapText="1" indent="2"/>
    </xf>
    <xf numFmtId="0" fontId="24" fillId="0" borderId="0" xfId="3" applyFont="1" applyFill="1" applyProtection="1">
      <protection locked="0"/>
    </xf>
    <xf numFmtId="0" fontId="24" fillId="7" borderId="0" xfId="3" applyFont="1" applyFill="1" applyProtection="1">
      <protection locked="0"/>
    </xf>
    <xf numFmtId="0" fontId="19" fillId="0" borderId="0" xfId="1" applyFont="1" applyFill="1" applyAlignment="1" applyProtection="1">
      <alignment horizontal="left" vertical="center" wrapText="1"/>
      <protection locked="0"/>
    </xf>
    <xf numFmtId="2" fontId="19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30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1" applyFont="1" applyFill="1" applyBorder="1" applyAlignment="1" applyProtection="1">
      <alignment horizontal="right" vertical="center" wrapText="1"/>
      <protection locked="0"/>
    </xf>
    <xf numFmtId="3" fontId="24" fillId="4" borderId="30" xfId="1" applyNumberFormat="1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>
      <alignment horizontal="left" vertical="center"/>
    </xf>
    <xf numFmtId="0" fontId="21" fillId="0" borderId="30" xfId="0" applyFont="1" applyFill="1" applyBorder="1" applyAlignment="1">
      <alignment horizontal="left" vertical="center"/>
    </xf>
    <xf numFmtId="49" fontId="21" fillId="0" borderId="30" xfId="0" applyNumberFormat="1" applyFont="1" applyFill="1" applyBorder="1" applyAlignment="1">
      <alignment horizontal="left" vertical="center"/>
    </xf>
    <xf numFmtId="49" fontId="19" fillId="0" borderId="30" xfId="0" applyNumberFormat="1" applyFont="1" applyFill="1" applyBorder="1" applyAlignment="1">
      <alignment horizontal="left" vertical="center"/>
    </xf>
    <xf numFmtId="3" fontId="24" fillId="3" borderId="30" xfId="1" applyNumberFormat="1" applyFont="1" applyFill="1" applyBorder="1" applyAlignment="1" applyProtection="1">
      <alignment horizontal="center" vertical="center" wrapText="1"/>
    </xf>
    <xf numFmtId="49" fontId="19" fillId="0" borderId="30" xfId="0" applyNumberFormat="1" applyFont="1" applyFill="1" applyBorder="1" applyAlignment="1" applyProtection="1">
      <alignment vertical="center" wrapText="1"/>
      <protection locked="0"/>
    </xf>
    <xf numFmtId="49" fontId="19" fillId="0" borderId="30" xfId="0" applyNumberFormat="1" applyFont="1" applyBorder="1" applyAlignment="1" applyProtection="1">
      <alignment horizontal="center" vertical="center" wrapText="1"/>
      <protection locked="0"/>
    </xf>
    <xf numFmtId="0" fontId="19" fillId="0" borderId="30" xfId="1" applyFont="1" applyFill="1" applyBorder="1" applyAlignment="1" applyProtection="1">
      <alignment horizontal="center" vertical="center" wrapText="1"/>
    </xf>
    <xf numFmtId="3" fontId="19" fillId="2" borderId="30" xfId="1" applyNumberFormat="1" applyFont="1" applyFill="1" applyBorder="1" applyAlignment="1" applyProtection="1">
      <alignment horizontal="right" vertical="center" wrapText="1"/>
      <protection locked="0"/>
    </xf>
    <xf numFmtId="1" fontId="24" fillId="0" borderId="1" xfId="0" applyNumberFormat="1" applyFont="1" applyFill="1" applyBorder="1" applyAlignment="1" applyProtection="1">
      <alignment horizontal="right" vertical="center" wrapText="1"/>
    </xf>
    <xf numFmtId="1" fontId="24" fillId="0" borderId="1" xfId="0" applyNumberFormat="1" applyFont="1" applyFill="1" applyBorder="1" applyProtection="1"/>
    <xf numFmtId="1" fontId="19" fillId="0" borderId="1" xfId="0" applyNumberFormat="1" applyFont="1" applyFill="1" applyBorder="1" applyProtection="1">
      <protection locked="0"/>
    </xf>
    <xf numFmtId="1" fontId="19" fillId="0" borderId="0" xfId="0" applyNumberFormat="1" applyFont="1" applyFill="1" applyProtection="1">
      <protection locked="0"/>
    </xf>
    <xf numFmtId="0" fontId="24" fillId="2" borderId="1" xfId="38" applyNumberFormat="1" applyFont="1" applyFill="1" applyBorder="1" applyProtection="1"/>
    <xf numFmtId="0" fontId="21" fillId="0" borderId="30" xfId="9" applyFont="1" applyFill="1" applyBorder="1" applyAlignment="1" applyProtection="1">
      <alignment horizontal="left" vertical="center"/>
      <protection locked="0"/>
    </xf>
    <xf numFmtId="14" fontId="19" fillId="0" borderId="30" xfId="0" applyNumberFormat="1" applyFont="1" applyFill="1" applyBorder="1" applyAlignment="1" applyProtection="1">
      <alignment horizontal="left"/>
    </xf>
    <xf numFmtId="0" fontId="21" fillId="0" borderId="30" xfId="9" applyFont="1" applyFill="1" applyBorder="1" applyAlignment="1" applyProtection="1">
      <alignment horizontal="left" wrapText="1"/>
      <protection locked="0"/>
    </xf>
    <xf numFmtId="0" fontId="0" fillId="0" borderId="30" xfId="0" applyFill="1" applyBorder="1" applyProtection="1"/>
    <xf numFmtId="49" fontId="19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35" fillId="0" borderId="30" xfId="0" applyNumberFormat="1" applyFont="1" applyFill="1" applyBorder="1" applyAlignment="1">
      <alignment horizontal="left" wrapText="1"/>
    </xf>
    <xf numFmtId="0" fontId="0" fillId="0" borderId="30" xfId="0" applyFill="1" applyBorder="1" applyAlignment="1" applyProtection="1">
      <alignment wrapText="1"/>
    </xf>
    <xf numFmtId="0" fontId="21" fillId="0" borderId="30" xfId="9" applyFont="1" applyFill="1" applyBorder="1" applyAlignment="1" applyProtection="1">
      <alignment horizontal="left" vertical="center" wrapText="1"/>
      <protection locked="0"/>
    </xf>
    <xf numFmtId="14" fontId="0" fillId="0" borderId="30" xfId="0" applyNumberFormat="1" applyFill="1" applyBorder="1" applyAlignment="1" applyProtection="1">
      <alignment horizontal="left"/>
    </xf>
    <xf numFmtId="0" fontId="0" fillId="0" borderId="30" xfId="0" applyFill="1" applyBorder="1" applyAlignment="1" applyProtection="1">
      <alignment vertical="top" wrapText="1"/>
    </xf>
    <xf numFmtId="2" fontId="19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30" xfId="1" applyFont="1" applyFill="1" applyBorder="1" applyAlignment="1" applyProtection="1">
      <alignment horizontal="left" vertical="center" wrapText="1"/>
    </xf>
    <xf numFmtId="0" fontId="19" fillId="0" borderId="30" xfId="0" applyFont="1" applyFill="1" applyBorder="1" applyAlignment="1" applyProtection="1">
      <alignment horizontal="left" vertical="center"/>
      <protection locked="0"/>
    </xf>
    <xf numFmtId="2" fontId="19" fillId="0" borderId="30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>
      <alignment horizontal="left"/>
    </xf>
    <xf numFmtId="0" fontId="19" fillId="0" borderId="30" xfId="0" applyFont="1" applyFill="1" applyBorder="1"/>
    <xf numFmtId="0" fontId="19" fillId="0" borderId="30" xfId="39" applyFont="1" applyFill="1" applyBorder="1" applyAlignment="1">
      <alignment horizontal="left" vertical="center" wrapText="1"/>
    </xf>
    <xf numFmtId="0" fontId="19" fillId="0" borderId="30" xfId="39" applyFont="1" applyFill="1" applyBorder="1" applyAlignment="1">
      <alignment vertical="center" wrapText="1"/>
    </xf>
    <xf numFmtId="0" fontId="19" fillId="0" borderId="30" xfId="0" applyFont="1" applyFill="1" applyBorder="1" applyAlignment="1"/>
    <xf numFmtId="0" fontId="19" fillId="0" borderId="30" xfId="0" applyFont="1" applyFill="1" applyBorder="1" applyAlignment="1">
      <alignment wrapText="1"/>
    </xf>
    <xf numFmtId="49" fontId="19" fillId="0" borderId="30" xfId="39" applyNumberFormat="1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center" wrapText="1"/>
    </xf>
    <xf numFmtId="0" fontId="19" fillId="0" borderId="30" xfId="3" applyFont="1" applyFill="1" applyBorder="1" applyAlignment="1">
      <alignment horizontal="left"/>
    </xf>
    <xf numFmtId="0" fontId="19" fillId="0" borderId="30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 applyProtection="1">
      <alignment horizontal="left"/>
      <protection locked="0"/>
    </xf>
    <xf numFmtId="2" fontId="19" fillId="0" borderId="30" xfId="0" applyNumberFormat="1" applyFont="1" applyFill="1" applyBorder="1" applyAlignment="1" applyProtection="1">
      <alignment horizontal="right"/>
    </xf>
    <xf numFmtId="2" fontId="19" fillId="0" borderId="0" xfId="0" applyNumberFormat="1" applyFont="1" applyFill="1" applyAlignment="1" applyProtection="1">
      <alignment horizontal="right"/>
      <protection locked="0"/>
    </xf>
    <xf numFmtId="2" fontId="19" fillId="0" borderId="3" xfId="0" applyNumberFormat="1" applyFont="1" applyFill="1" applyBorder="1" applyAlignment="1" applyProtection="1">
      <alignment horizontal="right"/>
      <protection locked="0"/>
    </xf>
    <xf numFmtId="2" fontId="19" fillId="0" borderId="0" xfId="0" applyNumberFormat="1" applyFont="1" applyFill="1" applyAlignment="1">
      <alignment horizontal="right"/>
    </xf>
    <xf numFmtId="0" fontId="24" fillId="0" borderId="30" xfId="1" applyFont="1" applyFill="1" applyBorder="1" applyAlignment="1" applyProtection="1">
      <alignment vertical="center" wrapText="1"/>
    </xf>
    <xf numFmtId="3" fontId="24" fillId="2" borderId="30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30" xfId="1" applyNumberFormat="1" applyFont="1" applyFill="1" applyBorder="1" applyAlignment="1" applyProtection="1">
      <alignment horizontal="left" vertical="center" wrapText="1" indent="1"/>
    </xf>
    <xf numFmtId="164" fontId="21" fillId="0" borderId="30" xfId="10" applyNumberFormat="1" applyFont="1" applyFill="1" applyBorder="1" applyAlignment="1" applyProtection="1">
      <alignment horizontal="left" vertical="center" wrapText="1"/>
      <protection locked="0"/>
    </xf>
    <xf numFmtId="14" fontId="19" fillId="0" borderId="30" xfId="1" applyNumberFormat="1" applyFont="1" applyFill="1" applyBorder="1" applyAlignment="1" applyProtection="1">
      <alignment vertical="center" wrapText="1"/>
    </xf>
    <xf numFmtId="3" fontId="19" fillId="0" borderId="30" xfId="1" applyNumberFormat="1" applyFont="1" applyFill="1" applyBorder="1" applyAlignment="1" applyProtection="1">
      <alignment vertical="center" wrapText="1"/>
      <protection locked="0"/>
    </xf>
    <xf numFmtId="3" fontId="19" fillId="0" borderId="0" xfId="0" applyNumberFormat="1" applyFont="1" applyFill="1"/>
    <xf numFmtId="0" fontId="19" fillId="0" borderId="30" xfId="0" applyFont="1" applyFill="1" applyBorder="1" applyAlignment="1" applyProtection="1">
      <alignment vertical="center" wrapText="1"/>
    </xf>
    <xf numFmtId="3" fontId="19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31" xfId="0" applyFont="1" applyFill="1" applyBorder="1"/>
    <xf numFmtId="2" fontId="50" fillId="0" borderId="30" xfId="0" applyNumberFormat="1" applyFont="1" applyFill="1" applyBorder="1" applyAlignment="1" applyProtection="1">
      <alignment vertical="center" wrapText="1"/>
      <protection locked="0"/>
    </xf>
    <xf numFmtId="0" fontId="24" fillId="0" borderId="30" xfId="0" applyFont="1" applyFill="1" applyBorder="1" applyAlignment="1" applyProtection="1">
      <protection locked="0"/>
    </xf>
    <xf numFmtId="0" fontId="24" fillId="0" borderId="30" xfId="0" applyFont="1" applyFill="1" applyBorder="1" applyProtection="1">
      <protection locked="0"/>
    </xf>
    <xf numFmtId="0" fontId="19" fillId="0" borderId="0" xfId="0" applyFont="1" applyFill="1" applyAlignment="1">
      <alignment horizontal="right"/>
    </xf>
    <xf numFmtId="0" fontId="28" fillId="3" borderId="30" xfId="2" applyFont="1" applyFill="1" applyBorder="1" applyAlignment="1" applyProtection="1">
      <alignment horizontal="center" vertical="top" wrapText="1"/>
    </xf>
    <xf numFmtId="0" fontId="29" fillId="0" borderId="32" xfId="5" applyFont="1" applyFill="1" applyBorder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26" fillId="0" borderId="8" xfId="2" applyFont="1" applyFill="1" applyBorder="1" applyAlignment="1" applyProtection="1">
      <alignment horizontal="center" vertical="top" wrapText="1"/>
      <protection locked="0"/>
    </xf>
    <xf numFmtId="0" fontId="27" fillId="3" borderId="8" xfId="2" applyFont="1" applyFill="1" applyBorder="1" applyAlignment="1" applyProtection="1">
      <alignment horizontal="right" vertical="top" wrapText="1"/>
      <protection locked="0"/>
    </xf>
    <xf numFmtId="1" fontId="28" fillId="3" borderId="30" xfId="2" applyNumberFormat="1" applyFont="1" applyFill="1" applyBorder="1" applyAlignment="1" applyProtection="1">
      <alignment horizontal="center" vertical="top" wrapText="1"/>
    </xf>
    <xf numFmtId="0" fontId="28" fillId="0" borderId="30" xfId="2" applyFont="1" applyFill="1" applyBorder="1" applyAlignment="1" applyProtection="1">
      <alignment horizontal="left" vertical="top"/>
    </xf>
    <xf numFmtId="0" fontId="26" fillId="0" borderId="30" xfId="2" applyFont="1" applyFill="1" applyBorder="1" applyAlignment="1" applyProtection="1">
      <alignment horizontal="center" vertical="top" wrapText="1"/>
      <protection locked="0"/>
    </xf>
    <xf numFmtId="1" fontId="26" fillId="0" borderId="30" xfId="2" applyNumberFormat="1" applyFont="1" applyFill="1" applyBorder="1" applyAlignment="1" applyProtection="1">
      <alignment horizontal="center" vertical="top" wrapText="1"/>
      <protection locked="0"/>
    </xf>
    <xf numFmtId="1" fontId="26" fillId="3" borderId="30" xfId="2" applyNumberFormat="1" applyFont="1" applyFill="1" applyBorder="1" applyAlignment="1" applyProtection="1">
      <alignment horizontal="center" vertical="top" wrapText="1"/>
      <protection locked="0"/>
    </xf>
    <xf numFmtId="0" fontId="26" fillId="0" borderId="30" xfId="2" applyFont="1" applyFill="1" applyBorder="1" applyAlignment="1" applyProtection="1">
      <alignment horizontal="center" vertical="center" wrapText="1"/>
      <protection locked="0"/>
    </xf>
    <xf numFmtId="14" fontId="29" fillId="0" borderId="30" xfId="5" applyNumberFormat="1" applyFont="1" applyBorder="1" applyAlignment="1" applyProtection="1">
      <alignment horizontal="center" vertical="center" wrapText="1"/>
      <protection locked="0"/>
    </xf>
    <xf numFmtId="1" fontId="26" fillId="0" borderId="30" xfId="2" applyNumberFormat="1" applyFont="1" applyFill="1" applyBorder="1" applyAlignment="1" applyProtection="1">
      <alignment horizontal="center" vertical="center" wrapText="1"/>
      <protection locked="0"/>
    </xf>
    <xf numFmtId="0" fontId="27" fillId="3" borderId="30" xfId="2" applyFont="1" applyFill="1" applyBorder="1" applyAlignment="1" applyProtection="1">
      <alignment horizontal="center" vertical="center" wrapText="1"/>
      <protection locked="0"/>
    </xf>
    <xf numFmtId="0" fontId="21" fillId="0" borderId="30" xfId="1" applyFont="1" applyFill="1" applyBorder="1" applyAlignment="1" applyProtection="1">
      <alignment horizontal="left" vertical="center" wrapText="1"/>
    </xf>
    <xf numFmtId="0" fontId="21" fillId="0" borderId="30" xfId="0" applyFont="1" applyFill="1" applyBorder="1" applyAlignment="1" applyProtection="1">
      <alignment horizontal="left" vertical="center"/>
      <protection locked="0"/>
    </xf>
    <xf numFmtId="0" fontId="26" fillId="0" borderId="30" xfId="0" applyFont="1" applyFill="1" applyBorder="1" applyAlignment="1">
      <alignment horizontal="left" vertical="center"/>
    </xf>
    <xf numFmtId="0" fontId="21" fillId="0" borderId="30" xfId="0" applyFont="1" applyFill="1" applyBorder="1" applyAlignment="1">
      <alignment horizontal="left"/>
    </xf>
    <xf numFmtId="0" fontId="21" fillId="0" borderId="30" xfId="0" applyFont="1" applyFill="1" applyBorder="1"/>
    <xf numFmtId="2" fontId="19" fillId="0" borderId="30" xfId="1" applyNumberFormat="1" applyFont="1" applyFill="1" applyBorder="1" applyAlignment="1" applyProtection="1">
      <alignment vertical="center" wrapText="1"/>
      <protection locked="0"/>
    </xf>
    <xf numFmtId="49" fontId="19" fillId="0" borderId="30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0" xfId="0" applyNumberFormat="1" applyFont="1" applyFill="1" applyAlignment="1" applyProtection="1">
      <alignment horizontal="left" vertical="center" wrapText="1"/>
      <protection locked="0"/>
    </xf>
    <xf numFmtId="0" fontId="19" fillId="0" borderId="30" xfId="15" applyFont="1" applyFill="1" applyBorder="1" applyAlignment="1" applyProtection="1">
      <alignment horizontal="center" vertical="center" wrapText="1"/>
      <protection locked="0"/>
    </xf>
    <xf numFmtId="0" fontId="37" fillId="0" borderId="32" xfId="0" applyFont="1" applyFill="1" applyBorder="1" applyAlignment="1">
      <alignment horizontal="left" vertical="center" wrapText="1"/>
    </xf>
    <xf numFmtId="0" fontId="19" fillId="0" borderId="32" xfId="15" applyFont="1" applyFill="1" applyBorder="1" applyAlignment="1" applyProtection="1">
      <alignment horizontal="left" vertical="center" wrapText="1"/>
      <protection locked="0"/>
    </xf>
    <xf numFmtId="0" fontId="37" fillId="0" borderId="30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center" vertical="center" wrapText="1"/>
    </xf>
    <xf numFmtId="0" fontId="19" fillId="0" borderId="30" xfId="15" applyFont="1" applyFill="1" applyBorder="1" applyAlignment="1" applyProtection="1">
      <alignment horizontal="left" vertical="center" wrapText="1"/>
      <protection locked="0"/>
    </xf>
    <xf numFmtId="49" fontId="37" fillId="0" borderId="32" xfId="0" applyNumberFormat="1" applyFont="1" applyFill="1" applyBorder="1" applyAlignment="1">
      <alignment horizontal="center" vertical="center" wrapText="1"/>
    </xf>
    <xf numFmtId="0" fontId="13" fillId="0" borderId="0" xfId="3" applyFont="1" applyFill="1"/>
    <xf numFmtId="0" fontId="19" fillId="0" borderId="30" xfId="15" applyFont="1" applyFill="1" applyBorder="1" applyAlignment="1" applyProtection="1">
      <alignment vertical="center" wrapText="1"/>
      <protection locked="0"/>
    </xf>
    <xf numFmtId="49" fontId="37" fillId="0" borderId="30" xfId="0" applyNumberFormat="1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vertical="center" wrapText="1"/>
    </xf>
    <xf numFmtId="2" fontId="37" fillId="0" borderId="30" xfId="0" applyNumberFormat="1" applyFont="1" applyFill="1" applyBorder="1" applyAlignment="1">
      <alignment horizontal="left" vertical="center" wrapText="1"/>
    </xf>
    <xf numFmtId="0" fontId="37" fillId="0" borderId="34" xfId="0" applyFont="1" applyFill="1" applyBorder="1" applyAlignment="1">
      <alignment horizontal="left" vertical="center" wrapText="1"/>
    </xf>
    <xf numFmtId="49" fontId="36" fillId="0" borderId="30" xfId="0" applyNumberFormat="1" applyFont="1" applyFill="1" applyBorder="1" applyAlignment="1">
      <alignment vertical="center" wrapText="1"/>
    </xf>
    <xf numFmtId="0" fontId="36" fillId="0" borderId="30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vertical="center" wrapText="1"/>
    </xf>
    <xf numFmtId="0" fontId="19" fillId="0" borderId="30" xfId="0" applyFont="1" applyFill="1" applyBorder="1" applyAlignment="1">
      <alignment horizontal="center" vertical="center"/>
    </xf>
    <xf numFmtId="2" fontId="19" fillId="0" borderId="30" xfId="0" applyNumberFormat="1" applyFont="1" applyFill="1" applyBorder="1" applyAlignment="1">
      <alignment horizontal="left" vertical="center"/>
    </xf>
    <xf numFmtId="2" fontId="19" fillId="0" borderId="30" xfId="15" applyNumberFormat="1" applyFont="1" applyFill="1" applyBorder="1" applyAlignment="1" applyProtection="1">
      <alignment horizontal="left" vertical="center" wrapText="1"/>
      <protection locked="0"/>
    </xf>
    <xf numFmtId="0" fontId="19" fillId="0" borderId="34" xfId="0" applyFont="1" applyFill="1" applyBorder="1" applyAlignment="1">
      <alignment horizontal="left" vertical="center" wrapText="1"/>
    </xf>
    <xf numFmtId="0" fontId="37" fillId="0" borderId="21" xfId="0" applyFont="1" applyFill="1" applyBorder="1" applyAlignment="1">
      <alignment horizontal="left" vertical="center" wrapText="1"/>
    </xf>
    <xf numFmtId="49" fontId="37" fillId="0" borderId="30" xfId="0" applyNumberFormat="1" applyFont="1" applyFill="1" applyBorder="1" applyAlignment="1">
      <alignment vertical="center" wrapText="1"/>
    </xf>
    <xf numFmtId="0" fontId="13" fillId="0" borderId="30" xfId="3" applyFont="1" applyFill="1" applyBorder="1" applyProtection="1">
      <protection locked="0"/>
    </xf>
    <xf numFmtId="0" fontId="13" fillId="0" borderId="30" xfId="3" applyFont="1" applyFill="1" applyBorder="1"/>
    <xf numFmtId="0" fontId="13" fillId="0" borderId="30" xfId="3" applyFont="1" applyFill="1" applyBorder="1" applyAlignment="1" applyProtection="1">
      <alignment horizontal="center"/>
      <protection locked="0"/>
    </xf>
    <xf numFmtId="0" fontId="13" fillId="0" borderId="30" xfId="3" applyFont="1" applyFill="1" applyBorder="1" applyAlignment="1" applyProtection="1">
      <alignment horizontal="left"/>
      <protection locked="0"/>
    </xf>
    <xf numFmtId="49" fontId="13" fillId="0" borderId="30" xfId="3" applyNumberFormat="1" applyFont="1" applyFill="1" applyBorder="1" applyProtection="1">
      <protection locked="0"/>
    </xf>
    <xf numFmtId="0" fontId="19" fillId="0" borderId="30" xfId="0" applyFont="1" applyFill="1" applyBorder="1" applyAlignment="1">
      <alignment vertical="center"/>
    </xf>
    <xf numFmtId="0" fontId="21" fillId="0" borderId="30" xfId="15" applyFont="1" applyFill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>
      <alignment vertical="center" wrapText="1"/>
    </xf>
    <xf numFmtId="0" fontId="21" fillId="0" borderId="30" xfId="15" applyFont="1" applyFill="1" applyBorder="1" applyAlignment="1" applyProtection="1">
      <alignment vertical="center" wrapText="1"/>
      <protection locked="0"/>
    </xf>
    <xf numFmtId="2" fontId="36" fillId="0" borderId="30" xfId="0" applyNumberFormat="1" applyFont="1" applyFill="1" applyBorder="1" applyAlignment="1">
      <alignment horizontal="left" vertical="center" wrapText="1"/>
    </xf>
    <xf numFmtId="49" fontId="36" fillId="0" borderId="30" xfId="0" applyNumberFormat="1" applyFont="1" applyFill="1" applyBorder="1" applyAlignment="1">
      <alignment horizontal="left" vertical="center" wrapText="1"/>
    </xf>
    <xf numFmtId="49" fontId="19" fillId="0" borderId="30" xfId="15" applyNumberFormat="1" applyFont="1" applyFill="1" applyBorder="1" applyAlignment="1" applyProtection="1">
      <alignment vertical="center" wrapText="1"/>
      <protection locked="0"/>
    </xf>
    <xf numFmtId="14" fontId="19" fillId="0" borderId="30" xfId="15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3" applyFont="1" applyFill="1" applyAlignment="1">
      <alignment horizontal="left"/>
    </xf>
    <xf numFmtId="0" fontId="51" fillId="0" borderId="30" xfId="0" applyFont="1" applyFill="1" applyBorder="1" applyAlignment="1">
      <alignment horizontal="left"/>
    </xf>
    <xf numFmtId="1" fontId="48" fillId="6" borderId="0" xfId="1" applyNumberFormat="1" applyFont="1" applyFill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Alignment="1" applyProtection="1">
      <alignment horizontal="right"/>
    </xf>
    <xf numFmtId="2" fontId="21" fillId="0" borderId="0" xfId="9" applyNumberFormat="1" applyFont="1" applyFill="1" applyBorder="1" applyAlignment="1" applyProtection="1">
      <alignment horizontal="left" vertical="center"/>
      <protection locked="0"/>
    </xf>
    <xf numFmtId="2" fontId="21" fillId="0" borderId="3" xfId="9" applyNumberFormat="1" applyFont="1" applyFill="1" applyBorder="1" applyAlignment="1" applyProtection="1">
      <alignment horizontal="left" vertical="center"/>
      <protection locked="0"/>
    </xf>
    <xf numFmtId="2" fontId="19" fillId="0" borderId="0" xfId="0" applyNumberFormat="1" applyFont="1" applyFill="1" applyAlignment="1">
      <alignment horizontal="left" vertical="center"/>
    </xf>
    <xf numFmtId="2" fontId="21" fillId="0" borderId="0" xfId="9" applyNumberFormat="1" applyFont="1" applyFill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center"/>
    </xf>
    <xf numFmtId="14" fontId="21" fillId="0" borderId="0" xfId="9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21" fillId="0" borderId="0" xfId="9" applyNumberFormat="1" applyFont="1" applyFill="1" applyAlignment="1" applyProtection="1">
      <alignment horizontal="center" vertical="center"/>
      <protection locked="0"/>
    </xf>
    <xf numFmtId="49" fontId="21" fillId="0" borderId="30" xfId="9" applyNumberFormat="1" applyFont="1" applyFill="1" applyBorder="1" applyAlignment="1" applyProtection="1">
      <alignment horizontal="left" vertical="center"/>
      <protection locked="0"/>
    </xf>
    <xf numFmtId="0" fontId="41" fillId="0" borderId="30" xfId="0" applyFont="1" applyFill="1" applyBorder="1" applyProtection="1"/>
    <xf numFmtId="0" fontId="41" fillId="0" borderId="30" xfId="0" applyFont="1" applyFill="1" applyBorder="1" applyAlignment="1" applyProtection="1">
      <alignment wrapText="1"/>
    </xf>
    <xf numFmtId="0" fontId="24" fillId="0" borderId="24" xfId="0" applyFont="1" applyFill="1" applyBorder="1" applyAlignment="1" applyProtection="1">
      <alignment horizontal="left" vertical="center"/>
    </xf>
    <xf numFmtId="0" fontId="21" fillId="0" borderId="0" xfId="9" applyFont="1" applyFill="1" applyBorder="1" applyAlignment="1" applyProtection="1">
      <alignment horizontal="left" vertical="center"/>
    </xf>
    <xf numFmtId="2" fontId="21" fillId="0" borderId="0" xfId="9" applyNumberFormat="1" applyFont="1" applyFill="1" applyBorder="1" applyAlignment="1" applyProtection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left" vertical="center"/>
    </xf>
    <xf numFmtId="0" fontId="21" fillId="0" borderId="23" xfId="9" applyFont="1" applyFill="1" applyBorder="1" applyAlignment="1" applyProtection="1">
      <alignment horizontal="left" vertical="center"/>
    </xf>
    <xf numFmtId="0" fontId="19" fillId="0" borderId="24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14" fontId="21" fillId="0" borderId="23" xfId="9" applyNumberFormat="1" applyFont="1" applyFill="1" applyBorder="1" applyAlignment="1" applyProtection="1">
      <alignment horizontal="right" vertical="center"/>
      <protection locked="0"/>
    </xf>
    <xf numFmtId="0" fontId="21" fillId="0" borderId="24" xfId="9" applyFont="1" applyFill="1" applyBorder="1" applyAlignment="1" applyProtection="1">
      <alignment horizontal="left" vertical="center"/>
    </xf>
    <xf numFmtId="0" fontId="23" fillId="0" borderId="0" xfId="9" applyFont="1" applyFill="1" applyBorder="1" applyAlignment="1" applyProtection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1" fillId="0" borderId="23" xfId="9" applyFont="1" applyFill="1" applyBorder="1" applyAlignment="1" applyProtection="1">
      <alignment horizontal="left" vertical="center"/>
      <protection locked="0"/>
    </xf>
    <xf numFmtId="0" fontId="19" fillId="0" borderId="24" xfId="0" applyFont="1" applyFill="1" applyBorder="1" applyAlignment="1">
      <alignment horizontal="left" vertical="center"/>
    </xf>
    <xf numFmtId="2" fontId="23" fillId="0" borderId="0" xfId="9" applyNumberFormat="1" applyFont="1" applyFill="1" applyBorder="1" applyAlignment="1" applyProtection="1">
      <alignment horizontal="left" vertical="center"/>
    </xf>
    <xf numFmtId="49" fontId="21" fillId="0" borderId="0" xfId="9" applyNumberFormat="1" applyFont="1" applyFill="1" applyBorder="1" applyAlignment="1" applyProtection="1">
      <alignment horizontal="center" vertical="center"/>
      <protection locked="0"/>
    </xf>
    <xf numFmtId="49" fontId="21" fillId="0" borderId="0" xfId="9" applyNumberFormat="1" applyFont="1" applyFill="1" applyBorder="1" applyAlignment="1" applyProtection="1">
      <alignment horizontal="left" vertical="center"/>
      <protection locked="0"/>
    </xf>
    <xf numFmtId="0" fontId="23" fillId="0" borderId="25" xfId="9" applyFont="1" applyFill="1" applyBorder="1" applyAlignment="1" applyProtection="1">
      <alignment horizontal="left" vertical="center" wrapText="1"/>
    </xf>
    <xf numFmtId="0" fontId="23" fillId="0" borderId="27" xfId="9" applyFont="1" applyFill="1" applyBorder="1" applyAlignment="1" applyProtection="1">
      <alignment horizontal="left" vertical="center" wrapText="1"/>
    </xf>
    <xf numFmtId="2" fontId="23" fillId="0" borderId="26" xfId="9" applyNumberFormat="1" applyFont="1" applyFill="1" applyBorder="1" applyAlignment="1" applyProtection="1">
      <alignment horizontal="left" vertical="center" wrapText="1"/>
    </xf>
    <xf numFmtId="0" fontId="23" fillId="0" borderId="35" xfId="9" applyFont="1" applyFill="1" applyBorder="1" applyAlignment="1" applyProtection="1">
      <alignment horizontal="left" vertical="center" wrapText="1"/>
    </xf>
    <xf numFmtId="49" fontId="23" fillId="0" borderId="27" xfId="9" applyNumberFormat="1" applyFont="1" applyFill="1" applyBorder="1" applyAlignment="1" applyProtection="1">
      <alignment horizontal="center" vertical="center" wrapText="1"/>
    </xf>
    <xf numFmtId="0" fontId="23" fillId="0" borderId="36" xfId="9" applyFont="1" applyFill="1" applyBorder="1" applyAlignment="1" applyProtection="1">
      <alignment horizontal="left" vertical="center" wrapText="1"/>
    </xf>
    <xf numFmtId="0" fontId="23" fillId="0" borderId="28" xfId="9" applyFont="1" applyFill="1" applyBorder="1" applyAlignment="1" applyProtection="1">
      <alignment horizontal="left" vertical="center" wrapText="1"/>
    </xf>
    <xf numFmtId="0" fontId="23" fillId="0" borderId="13" xfId="9" applyFont="1" applyFill="1" applyBorder="1" applyAlignment="1" applyProtection="1">
      <alignment horizontal="left" vertical="center" wrapText="1"/>
    </xf>
    <xf numFmtId="0" fontId="23" fillId="0" borderId="14" xfId="9" applyFont="1" applyFill="1" applyBorder="1" applyAlignment="1" applyProtection="1">
      <alignment horizontal="left" vertical="center" wrapText="1"/>
    </xf>
    <xf numFmtId="0" fontId="23" fillId="0" borderId="11" xfId="9" applyFont="1" applyFill="1" applyBorder="1" applyAlignment="1" applyProtection="1">
      <alignment horizontal="left" vertical="center" wrapText="1"/>
    </xf>
    <xf numFmtId="0" fontId="23" fillId="0" borderId="0" xfId="9" applyFont="1" applyFill="1" applyAlignment="1" applyProtection="1">
      <alignment horizontal="left" vertical="center" wrapText="1"/>
      <protection locked="0"/>
    </xf>
    <xf numFmtId="0" fontId="23" fillId="0" borderId="30" xfId="9" applyFont="1" applyFill="1" applyBorder="1" applyAlignment="1" applyProtection="1">
      <alignment horizontal="left" vertical="center"/>
    </xf>
    <xf numFmtId="2" fontId="23" fillId="0" borderId="30" xfId="9" applyNumberFormat="1" applyFont="1" applyFill="1" applyBorder="1" applyAlignment="1" applyProtection="1">
      <alignment horizontal="left" vertical="center"/>
    </xf>
    <xf numFmtId="0" fontId="23" fillId="0" borderId="30" xfId="9" applyFont="1" applyFill="1" applyBorder="1" applyAlignment="1" applyProtection="1">
      <alignment horizontal="center" vertical="center"/>
    </xf>
    <xf numFmtId="0" fontId="23" fillId="0" borderId="26" xfId="9" applyFont="1" applyFill="1" applyBorder="1" applyAlignment="1" applyProtection="1">
      <alignment horizontal="left" vertical="center"/>
    </xf>
    <xf numFmtId="0" fontId="23" fillId="0" borderId="28" xfId="9" applyFont="1" applyFill="1" applyBorder="1" applyAlignment="1" applyProtection="1">
      <alignment horizontal="left" vertical="center"/>
    </xf>
    <xf numFmtId="0" fontId="23" fillId="0" borderId="29" xfId="9" applyFont="1" applyFill="1" applyBorder="1" applyAlignment="1" applyProtection="1">
      <alignment horizontal="left" vertical="center"/>
    </xf>
    <xf numFmtId="49" fontId="35" fillId="0" borderId="30" xfId="0" applyNumberFormat="1" applyFont="1" applyFill="1" applyBorder="1" applyAlignment="1">
      <alignment horizontal="center" wrapText="1"/>
    </xf>
    <xf numFmtId="2" fontId="19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9" applyFont="1" applyFill="1" applyBorder="1" applyAlignment="1" applyProtection="1">
      <alignment horizontal="left" vertical="center" wrapText="1"/>
      <protection locked="0"/>
    </xf>
    <xf numFmtId="0" fontId="21" fillId="0" borderId="1" xfId="9" applyFont="1" applyFill="1" applyBorder="1" applyAlignment="1" applyProtection="1">
      <alignment horizontal="left" vertical="center"/>
      <protection locked="0"/>
    </xf>
    <xf numFmtId="0" fontId="19" fillId="0" borderId="30" xfId="0" applyFont="1" applyFill="1" applyBorder="1" applyAlignment="1" applyProtection="1">
      <alignment horizontal="left"/>
    </xf>
    <xf numFmtId="49" fontId="49" fillId="0" borderId="30" xfId="0" applyNumberFormat="1" applyFont="1" applyFill="1" applyBorder="1" applyAlignment="1">
      <alignment horizontal="center"/>
    </xf>
    <xf numFmtId="0" fontId="49" fillId="0" borderId="30" xfId="0" applyFont="1" applyFill="1" applyBorder="1" applyAlignment="1">
      <alignment horizontal="left" vertical="top" wrapText="1"/>
    </xf>
    <xf numFmtId="0" fontId="49" fillId="0" borderId="30" xfId="0" applyFont="1" applyFill="1" applyBorder="1" applyAlignment="1">
      <alignment horizontal="center"/>
    </xf>
    <xf numFmtId="0" fontId="49" fillId="0" borderId="30" xfId="0" applyFont="1" applyFill="1" applyBorder="1" applyAlignment="1">
      <alignment wrapText="1"/>
    </xf>
    <xf numFmtId="49" fontId="35" fillId="0" borderId="1" xfId="0" applyNumberFormat="1" applyFont="1" applyFill="1" applyBorder="1" applyAlignment="1">
      <alignment horizontal="left" wrapText="1"/>
    </xf>
    <xf numFmtId="0" fontId="21" fillId="0" borderId="1" xfId="9" applyFont="1" applyFill="1" applyBorder="1" applyAlignment="1" applyProtection="1">
      <alignment horizontal="left" wrapText="1"/>
      <protection locked="0"/>
    </xf>
    <xf numFmtId="2" fontId="35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left" wrapText="1"/>
    </xf>
    <xf numFmtId="2" fontId="50" fillId="0" borderId="30" xfId="0" applyNumberFormat="1" applyFont="1" applyBorder="1" applyAlignment="1" applyProtection="1">
      <alignment vertical="center" wrapText="1"/>
      <protection locked="0"/>
    </xf>
    <xf numFmtId="2" fontId="19" fillId="0" borderId="30" xfId="0" applyNumberFormat="1" applyFont="1" applyBorder="1" applyAlignment="1" applyProtection="1">
      <alignment horizontal="right" vertical="center" wrapText="1"/>
      <protection locked="0"/>
    </xf>
    <xf numFmtId="0" fontId="26" fillId="0" borderId="30" xfId="0" applyFont="1" applyFill="1" applyBorder="1" applyAlignment="1">
      <alignment horizontal="left"/>
    </xf>
    <xf numFmtId="0" fontId="19" fillId="3" borderId="0" xfId="0" applyFont="1" applyFill="1" applyAlignment="1" applyProtection="1">
      <alignment horizontal="center"/>
    </xf>
    <xf numFmtId="2" fontId="21" fillId="0" borderId="30" xfId="0" applyNumberFormat="1" applyFont="1" applyFill="1" applyBorder="1" applyAlignment="1">
      <alignment horizontal="center" vertical="center"/>
    </xf>
    <xf numFmtId="2" fontId="21" fillId="0" borderId="30" xfId="0" applyNumberFormat="1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4" fontId="19" fillId="0" borderId="1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>
      <alignment horizontal="center"/>
    </xf>
    <xf numFmtId="3" fontId="19" fillId="0" borderId="0" xfId="0" applyNumberFormat="1" applyFont="1" applyFill="1" applyAlignment="1" applyProtection="1">
      <alignment horizontal="center"/>
      <protection locked="0"/>
    </xf>
    <xf numFmtId="0" fontId="19" fillId="0" borderId="3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>
      <alignment horizontal="center"/>
    </xf>
    <xf numFmtId="49" fontId="50" fillId="0" borderId="30" xfId="0" applyNumberFormat="1" applyFont="1" applyBorder="1" applyAlignment="1" applyProtection="1">
      <alignment vertical="center" wrapText="1"/>
      <protection locked="0"/>
    </xf>
    <xf numFmtId="0" fontId="19" fillId="0" borderId="30" xfId="0" applyFont="1" applyFill="1" applyBorder="1" applyAlignment="1" applyProtection="1">
      <protection locked="0"/>
    </xf>
    <xf numFmtId="0" fontId="39" fillId="0" borderId="30" xfId="0" applyFont="1" applyFill="1" applyBorder="1" applyAlignment="1">
      <alignment vertical="center"/>
    </xf>
    <xf numFmtId="0" fontId="28" fillId="3" borderId="9" xfId="2" applyFont="1" applyFill="1" applyBorder="1" applyAlignment="1" applyProtection="1">
      <alignment horizontal="center" vertical="top" wrapText="1"/>
    </xf>
    <xf numFmtId="0" fontId="28" fillId="3" borderId="9" xfId="2" applyFont="1" applyFill="1" applyBorder="1" applyAlignment="1" applyProtection="1">
      <alignment horizontal="center" vertical="center" wrapText="1"/>
    </xf>
    <xf numFmtId="14" fontId="13" fillId="0" borderId="30" xfId="3" applyNumberFormat="1" applyBorder="1" applyProtection="1">
      <protection locked="0"/>
    </xf>
    <xf numFmtId="0" fontId="36" fillId="0" borderId="30" xfId="0" applyFont="1" applyFill="1" applyBorder="1" applyAlignment="1">
      <alignment horizontal="center" vertical="center" wrapText="1"/>
    </xf>
    <xf numFmtId="14" fontId="23" fillId="0" borderId="0" xfId="9" applyNumberFormat="1" applyFont="1" applyFill="1" applyBorder="1" applyAlignment="1" applyProtection="1">
      <alignment horizontal="left" vertical="center"/>
    </xf>
    <xf numFmtId="14" fontId="23" fillId="0" borderId="0" xfId="9" applyNumberFormat="1" applyFont="1" applyFill="1" applyBorder="1" applyAlignment="1" applyProtection="1">
      <alignment horizontal="left" vertical="center" wrapText="1"/>
    </xf>
    <xf numFmtId="14" fontId="19" fillId="3" borderId="0" xfId="1" applyNumberFormat="1" applyFont="1" applyFill="1" applyBorder="1" applyAlignment="1" applyProtection="1">
      <alignment horizontal="right" vertical="center"/>
    </xf>
    <xf numFmtId="0" fontId="19" fillId="3" borderId="0" xfId="1" applyFont="1" applyFill="1" applyAlignment="1" applyProtection="1">
      <alignment horizontal="center" vertical="center"/>
    </xf>
    <xf numFmtId="14" fontId="19" fillId="3" borderId="0" xfId="1" applyNumberFormat="1" applyFont="1" applyFill="1" applyBorder="1" applyAlignment="1" applyProtection="1">
      <alignment horizontal="center" vertical="center"/>
    </xf>
    <xf numFmtId="0" fontId="24" fillId="3" borderId="0" xfId="0" applyFont="1" applyFill="1" applyAlignment="1" applyProtection="1">
      <alignment horizontal="left" vertical="center"/>
    </xf>
    <xf numFmtId="14" fontId="23" fillId="2" borderId="0" xfId="10" applyNumberFormat="1" applyFont="1" applyFill="1" applyBorder="1" applyAlignment="1" applyProtection="1">
      <alignment horizontal="center" vertical="center"/>
    </xf>
    <xf numFmtId="0" fontId="19" fillId="3" borderId="0" xfId="1" applyFont="1" applyFill="1" applyBorder="1" applyAlignment="1" applyProtection="1">
      <alignment horizontal="center" vertical="center"/>
    </xf>
    <xf numFmtId="0" fontId="19" fillId="3" borderId="0" xfId="1" applyFont="1" applyFill="1" applyAlignment="1" applyProtection="1">
      <alignment horizontal="right" vertical="center"/>
    </xf>
    <xf numFmtId="0" fontId="0" fillId="0" borderId="0" xfId="0" applyFill="1" applyAlignment="1" applyProtection="1">
      <alignment wrapText="1"/>
    </xf>
    <xf numFmtId="2" fontId="19" fillId="0" borderId="30" xfId="0" applyNumberFormat="1" applyFont="1" applyFill="1" applyBorder="1" applyAlignment="1" applyProtection="1">
      <alignment horizontal="left"/>
    </xf>
    <xf numFmtId="2" fontId="0" fillId="0" borderId="30" xfId="0" applyNumberFormat="1" applyFill="1" applyBorder="1" applyAlignment="1" applyProtection="1">
      <alignment horizontal="left"/>
    </xf>
    <xf numFmtId="2" fontId="21" fillId="0" borderId="30" xfId="9" applyNumberFormat="1" applyFont="1" applyFill="1" applyBorder="1" applyAlignment="1" applyProtection="1">
      <alignment horizontal="left" vertical="center"/>
      <protection locked="0"/>
    </xf>
    <xf numFmtId="0" fontId="21" fillId="0" borderId="30" xfId="9" applyFont="1" applyFill="1" applyBorder="1" applyAlignment="1" applyProtection="1">
      <alignment horizontal="left" vertical="center"/>
    </xf>
    <xf numFmtId="3" fontId="24" fillId="0" borderId="30" xfId="1" applyNumberFormat="1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Protection="1"/>
    <xf numFmtId="0" fontId="24" fillId="0" borderId="30" xfId="38" applyNumberFormat="1" applyFont="1" applyFill="1" applyBorder="1" applyProtection="1"/>
    <xf numFmtId="0" fontId="19" fillId="0" borderId="30" xfId="0" applyFont="1" applyFill="1" applyBorder="1" applyProtection="1">
      <protection locked="0"/>
    </xf>
    <xf numFmtId="0" fontId="19" fillId="0" borderId="30" xfId="0" applyFont="1" applyFill="1" applyBorder="1" applyProtection="1"/>
    <xf numFmtId="1" fontId="19" fillId="0" borderId="30" xfId="0" applyNumberFormat="1" applyFont="1" applyFill="1" applyBorder="1" applyAlignment="1" applyProtection="1">
      <alignment vertical="center" wrapText="1"/>
      <protection locked="0"/>
    </xf>
    <xf numFmtId="0" fontId="19" fillId="0" borderId="30" xfId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/>
    </xf>
    <xf numFmtId="0" fontId="13" fillId="3" borderId="0" xfId="0" applyFont="1" applyFill="1" applyAlignment="1"/>
    <xf numFmtId="3" fontId="24" fillId="3" borderId="1" xfId="1" applyNumberFormat="1" applyFont="1" applyFill="1" applyBorder="1" applyAlignment="1" applyProtection="1">
      <alignment vertical="center" wrapText="1"/>
    </xf>
    <xf numFmtId="0" fontId="24" fillId="3" borderId="0" xfId="0" applyFont="1" applyFill="1" applyBorder="1" applyAlignment="1" applyProtection="1">
      <alignment horizontal="left"/>
    </xf>
    <xf numFmtId="165" fontId="19" fillId="3" borderId="0" xfId="0" applyNumberFormat="1" applyFont="1" applyFill="1" applyProtection="1"/>
    <xf numFmtId="0" fontId="13" fillId="0" borderId="30" xfId="0" applyFont="1" applyFill="1" applyBorder="1"/>
    <xf numFmtId="0" fontId="19" fillId="3" borderId="0" xfId="0" applyFont="1" applyFill="1" applyAlignment="1"/>
    <xf numFmtId="3" fontId="24" fillId="3" borderId="30" xfId="1" applyNumberFormat="1" applyFont="1" applyFill="1" applyBorder="1" applyAlignment="1" applyProtection="1">
      <alignment vertical="center" wrapText="1"/>
    </xf>
    <xf numFmtId="3" fontId="24" fillId="3" borderId="30" xfId="1" applyNumberFormat="1" applyFont="1" applyFill="1" applyBorder="1" applyAlignment="1" applyProtection="1">
      <alignment horizontal="right" vertical="center" wrapText="1"/>
    </xf>
    <xf numFmtId="0" fontId="28" fillId="0" borderId="1" xfId="2" applyFont="1" applyFill="1" applyBorder="1" applyAlignment="1" applyProtection="1">
      <alignment horizontal="center" vertical="top" wrapText="1"/>
    </xf>
    <xf numFmtId="1" fontId="28" fillId="0" borderId="1" xfId="2" applyNumberFormat="1" applyFont="1" applyFill="1" applyBorder="1" applyAlignment="1" applyProtection="1">
      <alignment horizontal="center" vertical="top" wrapText="1"/>
    </xf>
    <xf numFmtId="0" fontId="24" fillId="0" borderId="30" xfId="2" applyFont="1" applyFill="1" applyBorder="1" applyAlignment="1" applyProtection="1">
      <alignment horizontal="center" vertical="top" wrapText="1"/>
    </xf>
    <xf numFmtId="0" fontId="50" fillId="0" borderId="30" xfId="5" applyFont="1" applyFill="1" applyBorder="1" applyAlignment="1" applyProtection="1">
      <alignment vertical="center" wrapText="1"/>
      <protection locked="0"/>
    </xf>
    <xf numFmtId="1" fontId="19" fillId="0" borderId="30" xfId="2" applyNumberFormat="1" applyFont="1" applyFill="1" applyBorder="1" applyAlignment="1" applyProtection="1">
      <alignment horizontal="left" vertical="top" wrapText="1"/>
    </xf>
    <xf numFmtId="14" fontId="19" fillId="0" borderId="30" xfId="2" applyNumberFormat="1" applyFont="1" applyFill="1" applyBorder="1" applyAlignment="1" applyProtection="1">
      <alignment horizontal="left" vertical="top" wrapText="1"/>
    </xf>
    <xf numFmtId="0" fontId="47" fillId="0" borderId="30" xfId="0" applyFont="1" applyFill="1" applyBorder="1" applyAlignment="1" applyProtection="1">
      <alignment horizontal="center" wrapText="1"/>
      <protection locked="0"/>
    </xf>
    <xf numFmtId="1" fontId="19" fillId="0" borderId="30" xfId="2" applyNumberFormat="1" applyFont="1" applyFill="1" applyBorder="1" applyAlignment="1" applyProtection="1">
      <alignment horizontal="center" vertical="top" wrapText="1"/>
    </xf>
    <xf numFmtId="1" fontId="19" fillId="0" borderId="30" xfId="2" applyNumberFormat="1" applyFont="1" applyFill="1" applyBorder="1" applyAlignment="1" applyProtection="1">
      <alignment horizontal="left" vertical="center" wrapText="1"/>
      <protection locked="0"/>
    </xf>
    <xf numFmtId="14" fontId="50" fillId="0" borderId="30" xfId="5" applyNumberFormat="1" applyFont="1" applyFill="1" applyBorder="1" applyAlignment="1" applyProtection="1">
      <alignment horizontal="left" vertical="center" wrapText="1"/>
      <protection locked="0"/>
    </xf>
    <xf numFmtId="0" fontId="19" fillId="0" borderId="30" xfId="2" applyFont="1" applyFill="1" applyBorder="1" applyAlignment="1" applyProtection="1">
      <alignment horizontal="center" vertical="top" wrapText="1"/>
      <protection locked="0"/>
    </xf>
    <xf numFmtId="0" fontId="19" fillId="0" borderId="30" xfId="2" applyFont="1" applyFill="1" applyBorder="1" applyAlignment="1" applyProtection="1">
      <alignment horizontal="right" vertical="top" wrapText="1"/>
      <protection locked="0"/>
    </xf>
    <xf numFmtId="0" fontId="53" fillId="0" borderId="0" xfId="0" applyFont="1" applyFill="1"/>
    <xf numFmtId="0" fontId="47" fillId="0" borderId="30" xfId="0" applyFont="1" applyFill="1" applyBorder="1" applyAlignment="1" applyProtection="1">
      <protection locked="0"/>
    </xf>
    <xf numFmtId="0" fontId="47" fillId="0" borderId="30" xfId="0" applyFont="1" applyFill="1" applyBorder="1" applyAlignment="1" applyProtection="1">
      <alignment horizontal="center"/>
      <protection locked="0"/>
    </xf>
    <xf numFmtId="0" fontId="28" fillId="0" borderId="30" xfId="2" applyFont="1" applyFill="1" applyBorder="1" applyAlignment="1" applyProtection="1">
      <alignment horizontal="center" vertical="top" wrapText="1"/>
    </xf>
    <xf numFmtId="0" fontId="46" fillId="0" borderId="30" xfId="0" applyFont="1" applyFill="1" applyBorder="1"/>
    <xf numFmtId="1" fontId="26" fillId="0" borderId="30" xfId="2" applyNumberFormat="1" applyFont="1" applyFill="1" applyBorder="1" applyAlignment="1" applyProtection="1">
      <alignment horizontal="left" vertical="top" wrapText="1"/>
    </xf>
    <xf numFmtId="14" fontId="26" fillId="0" borderId="30" xfId="2" applyNumberFormat="1" applyFont="1" applyFill="1" applyBorder="1" applyAlignment="1" applyProtection="1">
      <alignment horizontal="left" vertical="top" wrapText="1"/>
    </xf>
    <xf numFmtId="1" fontId="26" fillId="0" borderId="30" xfId="2" applyNumberFormat="1" applyFont="1" applyFill="1" applyBorder="1" applyAlignment="1" applyProtection="1">
      <alignment horizontal="center" vertical="top" wrapText="1"/>
    </xf>
    <xf numFmtId="0" fontId="46" fillId="0" borderId="1" xfId="0" applyFont="1" applyFill="1" applyBorder="1"/>
    <xf numFmtId="2" fontId="19" fillId="0" borderId="1" xfId="0" applyNumberFormat="1" applyFont="1" applyFill="1" applyBorder="1" applyAlignment="1" applyProtection="1">
      <alignment horizontal="right" wrapText="1"/>
      <protection locked="0"/>
    </xf>
    <xf numFmtId="0" fontId="43" fillId="0" borderId="0" xfId="0" applyFont="1" applyFill="1"/>
    <xf numFmtId="0" fontId="24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Protection="1">
      <protection locked="0"/>
    </xf>
    <xf numFmtId="0" fontId="18" fillId="0" borderId="0" xfId="0" applyFont="1" applyFill="1" applyBorder="1"/>
    <xf numFmtId="1" fontId="28" fillId="3" borderId="9" xfId="2" applyNumberFormat="1" applyFont="1" applyFill="1" applyBorder="1" applyAlignment="1" applyProtection="1">
      <alignment horizontal="center" vertical="top" wrapText="1"/>
    </xf>
    <xf numFmtId="0" fontId="23" fillId="3" borderId="1" xfId="3" applyFont="1" applyFill="1" applyBorder="1" applyAlignment="1">
      <alignment horizontal="center" vertical="center"/>
    </xf>
    <xf numFmtId="0" fontId="23" fillId="3" borderId="1" xfId="3" applyFont="1" applyFill="1" applyBorder="1" applyAlignment="1">
      <alignment horizontal="center" vertical="center" wrapText="1"/>
    </xf>
    <xf numFmtId="3" fontId="24" fillId="0" borderId="30" xfId="1" applyNumberFormat="1" applyFont="1" applyFill="1" applyBorder="1" applyAlignment="1" applyProtection="1">
      <alignment horizontal="right" vertical="center"/>
    </xf>
    <xf numFmtId="0" fontId="21" fillId="0" borderId="30" xfId="35" applyFont="1" applyFill="1" applyBorder="1" applyAlignment="1" applyProtection="1">
      <alignment vertical="center" wrapText="1"/>
    </xf>
    <xf numFmtId="1" fontId="28" fillId="0" borderId="30" xfId="2" applyNumberFormat="1" applyFont="1" applyFill="1" applyBorder="1" applyAlignment="1" applyProtection="1">
      <alignment horizontal="center" vertical="top" wrapText="1"/>
    </xf>
    <xf numFmtId="2" fontId="19" fillId="0" borderId="30" xfId="0" applyNumberFormat="1" applyFont="1" applyFill="1" applyBorder="1" applyAlignment="1" applyProtection="1">
      <alignment horizontal="center" wrapText="1"/>
      <protection locked="0"/>
    </xf>
    <xf numFmtId="1" fontId="24" fillId="0" borderId="30" xfId="0" applyNumberFormat="1" applyFont="1" applyFill="1" applyBorder="1" applyProtection="1"/>
    <xf numFmtId="1" fontId="19" fillId="0" borderId="30" xfId="0" applyNumberFormat="1" applyFont="1" applyFill="1" applyBorder="1" applyProtection="1">
      <protection locked="0"/>
    </xf>
    <xf numFmtId="2" fontId="19" fillId="0" borderId="30" xfId="0" applyNumberFormat="1" applyFont="1" applyBorder="1" applyAlignment="1" applyProtection="1">
      <alignment horizontal="center" wrapText="1"/>
      <protection locked="0"/>
    </xf>
    <xf numFmtId="0" fontId="19" fillId="0" borderId="0" xfId="0" applyFont="1" applyFill="1" applyAlignment="1" applyProtection="1">
      <alignment horizontal="center"/>
    </xf>
    <xf numFmtId="0" fontId="23" fillId="0" borderId="5" xfId="15" applyFont="1" applyFill="1" applyBorder="1" applyAlignment="1" applyProtection="1">
      <alignment horizontal="center" vertical="center" wrapText="1"/>
    </xf>
    <xf numFmtId="0" fontId="23" fillId="0" borderId="1" xfId="15" applyFont="1" applyFill="1" applyBorder="1" applyAlignment="1" applyProtection="1">
      <alignment horizontal="center" vertical="center" wrapText="1"/>
    </xf>
    <xf numFmtId="0" fontId="21" fillId="0" borderId="30" xfId="15" applyFont="1" applyFill="1" applyBorder="1" applyAlignment="1" applyProtection="1">
      <alignment vertical="top" wrapText="1"/>
      <protection locked="0"/>
    </xf>
    <xf numFmtId="0" fontId="21" fillId="0" borderId="1" xfId="15" applyFont="1" applyFill="1" applyBorder="1" applyAlignment="1" applyProtection="1">
      <alignment horizontal="center" vertical="center" wrapText="1"/>
      <protection locked="0"/>
    </xf>
    <xf numFmtId="0" fontId="13" fillId="0" borderId="0" xfId="3" applyFill="1" applyProtection="1">
      <protection locked="0"/>
    </xf>
    <xf numFmtId="0" fontId="22" fillId="0" borderId="0" xfId="15" applyFont="1" applyFill="1" applyProtection="1">
      <protection locked="0"/>
    </xf>
    <xf numFmtId="0" fontId="24" fillId="0" borderId="0" xfId="3" applyFont="1" applyFill="1" applyAlignment="1" applyProtection="1">
      <alignment horizontal="center"/>
      <protection locked="0"/>
    </xf>
    <xf numFmtId="0" fontId="19" fillId="0" borderId="0" xfId="3" applyFont="1" applyFill="1" applyAlignment="1" applyProtection="1">
      <alignment horizontal="center" vertical="center"/>
      <protection locked="0"/>
    </xf>
    <xf numFmtId="0" fontId="19" fillId="0" borderId="3" xfId="3" applyFont="1" applyFill="1" applyBorder="1" applyProtection="1">
      <protection locked="0"/>
    </xf>
    <xf numFmtId="0" fontId="13" fillId="0" borderId="3" xfId="3" applyFill="1" applyBorder="1"/>
    <xf numFmtId="0" fontId="13" fillId="0" borderId="0" xfId="3" applyFill="1" applyAlignment="1">
      <alignment horizontal="left"/>
    </xf>
    <xf numFmtId="0" fontId="19" fillId="0" borderId="0" xfId="0" applyFont="1" applyFill="1" applyBorder="1" applyAlignment="1" applyProtection="1">
      <alignment horizontal="center"/>
      <protection locked="0"/>
    </xf>
    <xf numFmtId="3" fontId="24" fillId="2" borderId="30" xfId="1" applyNumberFormat="1" applyFont="1" applyFill="1" applyBorder="1" applyAlignment="1" applyProtection="1">
      <alignment vertical="center" wrapText="1"/>
      <protection locked="0"/>
    </xf>
    <xf numFmtId="3" fontId="24" fillId="3" borderId="30" xfId="0" applyNumberFormat="1" applyFont="1" applyFill="1" applyBorder="1" applyAlignment="1" applyProtection="1"/>
    <xf numFmtId="0" fontId="24" fillId="0" borderId="30" xfId="38" applyNumberFormat="1" applyFont="1" applyFill="1" applyBorder="1" applyAlignment="1" applyProtection="1">
      <alignment horizontal="right" vertical="center"/>
    </xf>
    <xf numFmtId="0" fontId="19" fillId="3" borderId="0" xfId="1" applyFont="1" applyFill="1" applyAlignment="1" applyProtection="1">
      <alignment horizontal="center" vertical="center"/>
    </xf>
    <xf numFmtId="0" fontId="19" fillId="3" borderId="0" xfId="1" applyFont="1" applyFill="1" applyAlignment="1" applyProtection="1">
      <alignment horizontal="right" vertical="center"/>
    </xf>
    <xf numFmtId="0" fontId="19" fillId="0" borderId="30" xfId="0" applyNumberFormat="1" applyFont="1" applyFill="1" applyBorder="1" applyAlignment="1">
      <alignment horizontal="right"/>
    </xf>
    <xf numFmtId="166" fontId="21" fillId="0" borderId="30" xfId="0" applyNumberFormat="1" applyFont="1" applyFill="1" applyBorder="1" applyAlignment="1">
      <alignment horizontal="center" vertical="center"/>
    </xf>
    <xf numFmtId="0" fontId="54" fillId="0" borderId="30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NumberFormat="1" applyFont="1" applyFill="1" applyBorder="1" applyAlignment="1">
      <alignment horizontal="right" vertical="center"/>
    </xf>
    <xf numFmtId="2" fontId="19" fillId="0" borderId="30" xfId="0" applyNumberFormat="1" applyFont="1" applyFill="1" applyBorder="1" applyAlignment="1">
      <alignment horizontal="center" vertical="center"/>
    </xf>
    <xf numFmtId="2" fontId="19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19" fillId="0" borderId="30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 applyProtection="1">
      <alignment horizontal="right" vertical="center" wrapText="1"/>
      <protection locked="0"/>
    </xf>
    <xf numFmtId="2" fontId="19" fillId="0" borderId="30" xfId="0" applyNumberFormat="1" applyFont="1" applyFill="1" applyBorder="1" applyAlignment="1">
      <alignment horizontal="center"/>
    </xf>
    <xf numFmtId="2" fontId="19" fillId="0" borderId="30" xfId="39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right"/>
    </xf>
    <xf numFmtId="2" fontId="19" fillId="0" borderId="2" xfId="39" applyNumberFormat="1" applyFont="1" applyFill="1" applyBorder="1" applyAlignment="1">
      <alignment horizontal="center" vertical="center"/>
    </xf>
    <xf numFmtId="49" fontId="19" fillId="0" borderId="30" xfId="0" applyNumberFormat="1" applyFont="1" applyFill="1" applyBorder="1" applyAlignment="1">
      <alignment horizontal="right"/>
    </xf>
    <xf numFmtId="49" fontId="19" fillId="0" borderId="30" xfId="3" applyNumberFormat="1" applyFont="1" applyFill="1" applyBorder="1" applyAlignment="1">
      <alignment horizontal="right"/>
    </xf>
    <xf numFmtId="0" fontId="19" fillId="0" borderId="30" xfId="0" applyNumberFormat="1" applyFont="1" applyFill="1" applyBorder="1" applyAlignment="1">
      <alignment horizontal="right" vertical="center" wrapText="1"/>
    </xf>
    <xf numFmtId="2" fontId="21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30" xfId="0" applyNumberFormat="1" applyFont="1" applyFill="1" applyBorder="1" applyAlignment="1">
      <alignment horizontal="right" vertical="center"/>
    </xf>
    <xf numFmtId="0" fontId="19" fillId="0" borderId="0" xfId="0" applyNumberFormat="1" applyFont="1" applyFill="1" applyBorder="1" applyAlignment="1">
      <alignment horizontal="right" vertical="center"/>
    </xf>
    <xf numFmtId="0" fontId="21" fillId="0" borderId="30" xfId="0" applyNumberFormat="1" applyFont="1" applyFill="1" applyBorder="1" applyAlignment="1">
      <alignment horizontal="right"/>
    </xf>
    <xf numFmtId="0" fontId="52" fillId="0" borderId="30" xfId="0" applyNumberFormat="1" applyFont="1" applyFill="1" applyBorder="1" applyAlignment="1">
      <alignment horizontal="right"/>
    </xf>
    <xf numFmtId="0" fontId="19" fillId="3" borderId="0" xfId="0" applyFont="1" applyFill="1" applyAlignment="1" applyProtection="1">
      <alignment horizontal="left"/>
    </xf>
    <xf numFmtId="0" fontId="19" fillId="3" borderId="0" xfId="1" applyFont="1" applyFill="1" applyAlignment="1" applyProtection="1">
      <alignment horizontal="left" vertical="center"/>
    </xf>
    <xf numFmtId="0" fontId="19" fillId="3" borderId="0" xfId="0" applyFont="1" applyFill="1" applyAlignment="1">
      <alignment horizontal="left"/>
    </xf>
    <xf numFmtId="2" fontId="19" fillId="3" borderId="0" xfId="1" applyNumberFormat="1" applyFont="1" applyFill="1" applyBorder="1" applyAlignment="1" applyProtection="1">
      <alignment horizontal="right" vertical="center"/>
    </xf>
    <xf numFmtId="2" fontId="19" fillId="3" borderId="0" xfId="0" applyNumberFormat="1" applyFont="1" applyFill="1" applyAlignment="1" applyProtection="1">
      <alignment horizontal="right"/>
    </xf>
    <xf numFmtId="2" fontId="19" fillId="3" borderId="0" xfId="1" applyNumberFormat="1" applyFont="1" applyFill="1" applyAlignment="1" applyProtection="1">
      <alignment horizontal="right" vertical="center"/>
    </xf>
    <xf numFmtId="3" fontId="19" fillId="3" borderId="1" xfId="1" applyNumberFormat="1" applyFont="1" applyFill="1" applyBorder="1" applyAlignment="1" applyProtection="1">
      <alignment horizontal="left" vertical="center" wrapText="1"/>
    </xf>
    <xf numFmtId="3" fontId="19" fillId="3" borderId="1" xfId="1" applyNumberFormat="1" applyFont="1" applyFill="1" applyBorder="1" applyAlignment="1" applyProtection="1">
      <alignment horizontal="center" vertical="center" wrapText="1"/>
    </xf>
    <xf numFmtId="2" fontId="19" fillId="3" borderId="1" xfId="1" applyNumberFormat="1" applyFont="1" applyFill="1" applyBorder="1" applyAlignment="1" applyProtection="1">
      <alignment horizontal="right" vertical="center" wrapText="1"/>
    </xf>
    <xf numFmtId="0" fontId="24" fillId="3" borderId="0" xfId="0" applyFont="1" applyFill="1" applyAlignment="1" applyProtection="1">
      <alignment horizontal="left"/>
    </xf>
    <xf numFmtId="0" fontId="19" fillId="3" borderId="0" xfId="0" applyFont="1" applyFill="1"/>
    <xf numFmtId="14" fontId="19" fillId="3" borderId="0" xfId="1" applyNumberFormat="1" applyFont="1" applyFill="1" applyBorder="1" applyAlignment="1" applyProtection="1">
      <alignment vertical="center"/>
    </xf>
    <xf numFmtId="0" fontId="19" fillId="3" borderId="0" xfId="0" applyFont="1" applyFill="1" applyAlignment="1" applyProtection="1">
      <alignment horizontal="right"/>
    </xf>
    <xf numFmtId="3" fontId="24" fillId="3" borderId="30" xfId="1" applyNumberFormat="1" applyFont="1" applyFill="1" applyBorder="1" applyAlignment="1" applyProtection="1">
      <alignment horizontal="left" vertical="center" wrapText="1"/>
    </xf>
    <xf numFmtId="2" fontId="24" fillId="3" borderId="30" xfId="1" applyNumberFormat="1" applyFont="1" applyFill="1" applyBorder="1" applyAlignment="1" applyProtection="1">
      <alignment horizontal="right" vertical="center" wrapText="1"/>
    </xf>
    <xf numFmtId="2" fontId="19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 applyProtection="1">
      <protection locked="0"/>
    </xf>
    <xf numFmtId="0" fontId="19" fillId="0" borderId="21" xfId="0" applyFont="1" applyFill="1" applyBorder="1" applyAlignment="1" applyProtection="1"/>
    <xf numFmtId="0" fontId="19" fillId="0" borderId="2" xfId="0" applyFont="1" applyFill="1" applyBorder="1" applyAlignment="1" applyProtection="1"/>
    <xf numFmtId="0" fontId="19" fillId="0" borderId="30" xfId="0" applyFont="1" applyFill="1" applyBorder="1" applyAlignment="1" applyProtection="1"/>
    <xf numFmtId="0" fontId="24" fillId="0" borderId="30" xfId="38" applyNumberFormat="1" applyFont="1" applyFill="1" applyBorder="1" applyAlignment="1" applyProtection="1">
      <alignment horizontal="right" vertical="center" wrapText="1"/>
    </xf>
    <xf numFmtId="0" fontId="19" fillId="0" borderId="30" xfId="38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38" applyNumberFormat="1" applyFont="1" applyFill="1" applyBorder="1" applyAlignment="1" applyProtection="1">
      <alignment horizontal="right" vertical="center" wrapText="1"/>
    </xf>
    <xf numFmtId="0" fontId="19" fillId="0" borderId="30" xfId="38" applyNumberFormat="1" applyFont="1" applyFill="1" applyBorder="1" applyAlignment="1" applyProtection="1">
      <alignment horizontal="right" vertical="top"/>
      <protection locked="0"/>
    </xf>
    <xf numFmtId="0" fontId="19" fillId="0" borderId="30" xfId="38" applyNumberFormat="1" applyFont="1" applyFill="1" applyBorder="1" applyAlignment="1" applyProtection="1">
      <alignment horizontal="right" vertical="center"/>
      <protection locked="0"/>
    </xf>
    <xf numFmtId="0" fontId="45" fillId="0" borderId="30" xfId="38" applyNumberFormat="1" applyFont="1" applyFill="1" applyBorder="1"/>
    <xf numFmtId="0" fontId="45" fillId="0" borderId="30" xfId="0" applyNumberFormat="1" applyFont="1" applyFill="1" applyBorder="1"/>
    <xf numFmtId="0" fontId="19" fillId="0" borderId="30" xfId="38" applyNumberFormat="1" applyFont="1" applyFill="1" applyBorder="1" applyAlignment="1" applyProtection="1">
      <alignment vertical="center" wrapText="1"/>
      <protection locked="0"/>
    </xf>
    <xf numFmtId="0" fontId="24" fillId="0" borderId="30" xfId="38" applyNumberFormat="1" applyFont="1" applyFill="1" applyBorder="1" applyAlignment="1" applyProtection="1">
      <alignment horizontal="right" vertical="center" wrapText="1"/>
      <protection locked="0"/>
    </xf>
    <xf numFmtId="0" fontId="24" fillId="0" borderId="30" xfId="38" applyNumberFormat="1" applyFont="1" applyFill="1" applyBorder="1" applyAlignment="1" applyProtection="1">
      <alignment horizontal="right" vertical="center"/>
      <protection locked="0"/>
    </xf>
    <xf numFmtId="0" fontId="45" fillId="0" borderId="30" xfId="0" applyNumberFormat="1" applyFont="1" applyFill="1" applyBorder="1" applyAlignment="1">
      <alignment vertical="center"/>
    </xf>
    <xf numFmtId="0" fontId="24" fillId="0" borderId="30" xfId="38" applyNumberFormat="1" applyFont="1" applyFill="1" applyBorder="1" applyAlignment="1" applyProtection="1">
      <alignment horizontal="right"/>
    </xf>
    <xf numFmtId="0" fontId="19" fillId="0" borderId="30" xfId="38" applyNumberFormat="1" applyFont="1" applyFill="1" applyBorder="1" applyAlignment="1" applyProtection="1">
      <alignment horizontal="right"/>
      <protection locked="0"/>
    </xf>
    <xf numFmtId="0" fontId="19" fillId="0" borderId="30" xfId="38" applyNumberFormat="1" applyFont="1" applyFill="1" applyBorder="1" applyProtection="1">
      <protection locked="0"/>
    </xf>
    <xf numFmtId="0" fontId="19" fillId="0" borderId="0" xfId="1" applyFont="1" applyBorder="1" applyAlignment="1" applyProtection="1">
      <alignment horizontal="center" vertical="center" wrapText="1"/>
      <protection locked="0"/>
    </xf>
    <xf numFmtId="2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0" xfId="1" applyFont="1" applyFill="1" applyBorder="1" applyAlignment="1" applyProtection="1">
      <alignment horizontal="right" vertical="center" wrapText="1"/>
      <protection locked="0"/>
    </xf>
    <xf numFmtId="3" fontId="19" fillId="6" borderId="0" xfId="1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1" applyFont="1" applyBorder="1" applyAlignment="1" applyProtection="1">
      <alignment horizontal="right" vertical="center" wrapText="1"/>
      <protection locked="0"/>
    </xf>
    <xf numFmtId="14" fontId="19" fillId="3" borderId="0" xfId="1" applyNumberFormat="1" applyFont="1" applyFill="1" applyBorder="1" applyAlignment="1" applyProtection="1">
      <alignment horizontal="center" vertical="center"/>
    </xf>
    <xf numFmtId="0" fontId="19" fillId="3" borderId="0" xfId="1" applyFont="1" applyFill="1" applyAlignment="1" applyProtection="1">
      <alignment horizontal="right" vertical="center"/>
    </xf>
    <xf numFmtId="0" fontId="19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 wrapText="1"/>
    </xf>
    <xf numFmtId="0" fontId="19" fillId="3" borderId="0" xfId="1" applyFont="1" applyFill="1" applyAlignment="1" applyProtection="1">
      <alignment horizontal="center" vertical="center"/>
    </xf>
    <xf numFmtId="0" fontId="19" fillId="3" borderId="0" xfId="1" applyFont="1" applyFill="1" applyBorder="1" applyAlignment="1" applyProtection="1">
      <alignment horizontal="center" vertical="center"/>
    </xf>
    <xf numFmtId="2" fontId="19" fillId="3" borderId="0" xfId="1" applyNumberFormat="1" applyFont="1" applyFill="1" applyBorder="1" applyAlignment="1" applyProtection="1">
      <alignment horizontal="right" vertical="center"/>
    </xf>
    <xf numFmtId="14" fontId="19" fillId="3" borderId="0" xfId="1" applyNumberFormat="1" applyFont="1" applyFill="1" applyBorder="1" applyAlignment="1" applyProtection="1">
      <alignment horizontal="right" vertical="center"/>
    </xf>
    <xf numFmtId="2" fontId="19" fillId="0" borderId="0" xfId="1" applyNumberFormat="1" applyFont="1" applyFill="1" applyAlignment="1" applyProtection="1">
      <alignment horizontal="center" vertical="center" wrapText="1"/>
      <protection locked="0"/>
    </xf>
    <xf numFmtId="0" fontId="19" fillId="6" borderId="1" xfId="1" applyFont="1" applyFill="1" applyBorder="1" applyAlignment="1" applyProtection="1">
      <alignment horizontal="left" vertical="center" wrapText="1" indent="2"/>
    </xf>
    <xf numFmtId="3" fontId="24" fillId="0" borderId="30" xfId="1" applyNumberFormat="1" applyFont="1" applyFill="1" applyBorder="1" applyAlignment="1" applyProtection="1">
      <alignment vertical="center" wrapText="1"/>
    </xf>
    <xf numFmtId="0" fontId="19" fillId="0" borderId="30" xfId="3" applyFont="1" applyFill="1" applyBorder="1" applyAlignment="1" applyProtection="1">
      <protection locked="0"/>
    </xf>
    <xf numFmtId="0" fontId="19" fillId="0" borderId="30" xfId="2" applyFont="1" applyFill="1" applyBorder="1" applyAlignment="1" applyProtection="1">
      <alignment vertical="top"/>
      <protection locked="0"/>
    </xf>
    <xf numFmtId="0" fontId="19" fillId="0" borderId="30" xfId="2" applyNumberFormat="1" applyFont="1" applyFill="1" applyBorder="1" applyAlignment="1" applyProtection="1">
      <alignment vertical="center"/>
      <protection locked="0"/>
    </xf>
    <xf numFmtId="4" fontId="19" fillId="0" borderId="30" xfId="2" applyNumberFormat="1" applyFont="1" applyFill="1" applyBorder="1" applyAlignment="1" applyProtection="1">
      <alignment vertical="center"/>
      <protection locked="0"/>
    </xf>
    <xf numFmtId="3" fontId="24" fillId="0" borderId="30" xfId="1" applyNumberFormat="1" applyFont="1" applyFill="1" applyBorder="1" applyAlignment="1" applyProtection="1">
      <alignment vertical="center" wrapText="1"/>
      <protection locked="0"/>
    </xf>
    <xf numFmtId="3" fontId="24" fillId="0" borderId="30" xfId="1" applyNumberFormat="1" applyFont="1" applyFill="1" applyBorder="1" applyAlignment="1" applyProtection="1">
      <alignment vertical="center"/>
      <protection locked="0"/>
    </xf>
    <xf numFmtId="4" fontId="24" fillId="0" borderId="30" xfId="1" applyNumberFormat="1" applyFont="1" applyFill="1" applyBorder="1" applyAlignment="1" applyProtection="1">
      <alignment vertical="center" wrapText="1"/>
      <protection locked="0"/>
    </xf>
    <xf numFmtId="3" fontId="19" fillId="0" borderId="30" xfId="1" applyNumberFormat="1" applyFont="1" applyFill="1" applyBorder="1" applyAlignment="1" applyProtection="1">
      <alignment vertical="center"/>
      <protection locked="0"/>
    </xf>
    <xf numFmtId="0" fontId="24" fillId="0" borderId="30" xfId="2" applyFont="1" applyFill="1" applyBorder="1" applyAlignment="1" applyProtection="1">
      <alignment vertical="top"/>
      <protection locked="0"/>
    </xf>
    <xf numFmtId="0" fontId="19" fillId="0" borderId="34" xfId="0" applyFont="1" applyFill="1" applyBorder="1" applyAlignment="1" applyProtection="1">
      <protection locked="0"/>
    </xf>
    <xf numFmtId="0" fontId="24" fillId="0" borderId="30" xfId="0" applyFont="1" applyFill="1" applyBorder="1" applyAlignment="1" applyProtection="1"/>
    <xf numFmtId="0" fontId="19" fillId="0" borderId="32" xfId="0" applyFont="1" applyFill="1" applyBorder="1" applyAlignment="1" applyProtection="1">
      <protection locked="0"/>
    </xf>
    <xf numFmtId="0" fontId="24" fillId="3" borderId="1" xfId="0" applyNumberFormat="1" applyFont="1" applyFill="1" applyBorder="1" applyProtection="1"/>
    <xf numFmtId="0" fontId="13" fillId="3" borderId="0" xfId="3" applyFill="1"/>
    <xf numFmtId="14" fontId="21" fillId="3" borderId="23" xfId="9" applyNumberFormat="1" applyFont="1" applyFill="1" applyBorder="1" applyAlignment="1" applyProtection="1">
      <alignment horizontal="left" vertical="center"/>
      <protection locked="0"/>
    </xf>
    <xf numFmtId="0" fontId="24" fillId="3" borderId="0" xfId="3" applyFont="1" applyFill="1" applyBorder="1" applyAlignment="1" applyProtection="1">
      <alignment horizontal="left"/>
    </xf>
    <xf numFmtId="0" fontId="23" fillId="5" borderId="30" xfId="3" applyFont="1" applyFill="1" applyBorder="1" applyAlignment="1">
      <alignment horizontal="center"/>
    </xf>
    <xf numFmtId="0" fontId="21" fillId="5" borderId="30" xfId="3" applyFont="1" applyFill="1" applyBorder="1"/>
    <xf numFmtId="3" fontId="21" fillId="0" borderId="30" xfId="3" applyNumberFormat="1" applyFont="1" applyFill="1" applyBorder="1"/>
    <xf numFmtId="3" fontId="24" fillId="0" borderId="30" xfId="1" applyNumberFormat="1" applyFont="1" applyFill="1" applyBorder="1" applyAlignment="1" applyProtection="1">
      <alignment vertical="center"/>
    </xf>
    <xf numFmtId="3" fontId="19" fillId="0" borderId="30" xfId="1" applyNumberFormat="1" applyFont="1" applyFill="1" applyBorder="1" applyAlignment="1" applyProtection="1">
      <alignment vertical="center" wrapText="1"/>
    </xf>
    <xf numFmtId="0" fontId="19" fillId="0" borderId="30" xfId="1" applyNumberFormat="1" applyFont="1" applyFill="1" applyBorder="1" applyAlignment="1" applyProtection="1">
      <alignment vertical="center"/>
    </xf>
    <xf numFmtId="0" fontId="19" fillId="0" borderId="30" xfId="38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>
      <alignment horizontal="left" vertical="center"/>
    </xf>
    <xf numFmtId="14" fontId="23" fillId="0" borderId="0" xfId="9" applyNumberFormat="1" applyFont="1" applyFill="1" applyBorder="1" applyAlignment="1" applyProtection="1">
      <alignment horizontal="left" vertical="center"/>
    </xf>
    <xf numFmtId="0" fontId="23" fillId="0" borderId="10" xfId="9" applyFont="1" applyFill="1" applyBorder="1" applyAlignment="1" applyProtection="1">
      <alignment horizontal="left" vertical="center"/>
    </xf>
    <xf numFmtId="0" fontId="23" fillId="0" borderId="12" xfId="9" applyFont="1" applyFill="1" applyBorder="1" applyAlignment="1" applyProtection="1">
      <alignment horizontal="left" vertical="center"/>
    </xf>
    <xf numFmtId="0" fontId="23" fillId="0" borderId="11" xfId="9" applyFont="1" applyFill="1" applyBorder="1" applyAlignment="1" applyProtection="1">
      <alignment horizontal="left" vertical="center"/>
    </xf>
    <xf numFmtId="14" fontId="23" fillId="0" borderId="22" xfId="9" applyNumberFormat="1" applyFont="1" applyFill="1" applyBorder="1" applyAlignment="1" applyProtection="1">
      <alignment horizontal="left" vertical="center" wrapText="1"/>
    </xf>
    <xf numFmtId="14" fontId="23" fillId="0" borderId="0" xfId="9" applyNumberFormat="1" applyFont="1" applyFill="1" applyBorder="1" applyAlignment="1" applyProtection="1">
      <alignment horizontal="left" vertical="center" wrapText="1"/>
    </xf>
    <xf numFmtId="14" fontId="23" fillId="0" borderId="22" xfId="9" applyNumberFormat="1" applyFont="1" applyFill="1" applyBorder="1" applyAlignment="1" applyProtection="1">
      <alignment horizontal="left" vertical="center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horizontal="center" vertical="center"/>
    </xf>
    <xf numFmtId="0" fontId="19" fillId="2" borderId="0" xfId="1" applyFont="1" applyFill="1" applyAlignment="1" applyProtection="1">
      <alignment horizontal="center" vertical="center"/>
    </xf>
    <xf numFmtId="14" fontId="19" fillId="2" borderId="0" xfId="1" applyNumberFormat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 wrapText="1"/>
    </xf>
    <xf numFmtId="0" fontId="19" fillId="3" borderId="0" xfId="1" applyFont="1" applyFill="1" applyAlignment="1" applyProtection="1">
      <alignment horizontal="center" vertical="center"/>
    </xf>
    <xf numFmtId="14" fontId="19" fillId="3" borderId="0" xfId="1" applyNumberFormat="1" applyFont="1" applyFill="1" applyBorder="1" applyAlignment="1" applyProtection="1">
      <alignment horizontal="center" vertical="center"/>
    </xf>
    <xf numFmtId="14" fontId="23" fillId="0" borderId="0" xfId="10" applyNumberFormat="1" applyFont="1" applyFill="1" applyBorder="1" applyAlignment="1" applyProtection="1">
      <alignment horizontal="center" vertical="center"/>
    </xf>
    <xf numFmtId="0" fontId="24" fillId="3" borderId="0" xfId="0" applyFont="1" applyFill="1" applyAlignment="1" applyProtection="1">
      <alignment horizontal="left" vertical="center"/>
    </xf>
    <xf numFmtId="14" fontId="23" fillId="0" borderId="0" xfId="10" applyNumberFormat="1" applyFont="1" applyFill="1" applyBorder="1" applyAlignment="1" applyProtection="1">
      <alignment horizontal="left" vertical="center" wrapText="1"/>
    </xf>
    <xf numFmtId="14" fontId="23" fillId="0" borderId="22" xfId="10" applyNumberFormat="1" applyFont="1" applyFill="1" applyBorder="1" applyAlignment="1" applyProtection="1">
      <alignment horizontal="center" vertical="center"/>
    </xf>
    <xf numFmtId="14" fontId="23" fillId="0" borderId="22" xfId="10" applyNumberFormat="1" applyFont="1" applyFill="1" applyBorder="1" applyAlignment="1" applyProtection="1">
      <alignment horizontal="center" vertical="center" wrapText="1"/>
    </xf>
    <xf numFmtId="14" fontId="23" fillId="0" borderId="0" xfId="1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left" vertical="top" wrapText="1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3" borderId="0" xfId="1" applyFont="1" applyFill="1" applyBorder="1" applyAlignment="1" applyProtection="1">
      <alignment horizontal="center" vertical="center"/>
    </xf>
    <xf numFmtId="2" fontId="19" fillId="3" borderId="0" xfId="1" applyNumberFormat="1" applyFont="1" applyFill="1" applyAlignment="1" applyProtection="1">
      <alignment horizontal="center" vertical="center"/>
    </xf>
    <xf numFmtId="2" fontId="19" fillId="3" borderId="0" xfId="1" applyNumberFormat="1" applyFont="1" applyFill="1" applyBorder="1" applyAlignment="1" applyProtection="1">
      <alignment horizontal="right" vertical="center"/>
    </xf>
    <xf numFmtId="14" fontId="19" fillId="3" borderId="0" xfId="1" applyNumberFormat="1" applyFont="1" applyFill="1" applyBorder="1" applyAlignment="1" applyProtection="1">
      <alignment horizontal="right" vertical="center"/>
    </xf>
    <xf numFmtId="0" fontId="24" fillId="3" borderId="0" xfId="0" applyFont="1" applyFill="1" applyBorder="1" applyAlignment="1">
      <alignment horizontal="left" vertical="center"/>
    </xf>
    <xf numFmtId="14" fontId="19" fillId="0" borderId="0" xfId="1" applyNumberFormat="1" applyFont="1" applyFill="1" applyBorder="1" applyAlignment="1" applyProtection="1">
      <alignment horizontal="right" vertical="center"/>
    </xf>
    <xf numFmtId="14" fontId="23" fillId="2" borderId="0" xfId="10" applyNumberFormat="1" applyFont="1" applyFill="1" applyBorder="1" applyAlignment="1" applyProtection="1">
      <alignment horizontal="center" vertical="center"/>
    </xf>
    <xf numFmtId="2" fontId="19" fillId="0" borderId="32" xfId="0" applyNumberFormat="1" applyFont="1" applyFill="1" applyBorder="1" applyAlignment="1" applyProtection="1">
      <alignment vertical="center" wrapText="1"/>
      <protection locked="0"/>
    </xf>
    <xf numFmtId="2" fontId="19" fillId="0" borderId="2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14" fontId="23" fillId="2" borderId="0" xfId="10" applyNumberFormat="1" applyFont="1" applyFill="1" applyBorder="1" applyAlignment="1" applyProtection="1">
      <alignment horizontal="left" vertical="center" wrapText="1"/>
    </xf>
    <xf numFmtId="14" fontId="23" fillId="2" borderId="33" xfId="10" applyNumberFormat="1" applyFont="1" applyFill="1" applyBorder="1" applyAlignment="1" applyProtection="1">
      <alignment horizontal="center" vertical="center"/>
    </xf>
    <xf numFmtId="14" fontId="23" fillId="2" borderId="33" xfId="10" applyNumberFormat="1" applyFont="1" applyFill="1" applyBorder="1" applyAlignment="1" applyProtection="1">
      <alignment horizontal="center" vertical="center" wrapText="1"/>
    </xf>
    <xf numFmtId="14" fontId="23" fillId="2" borderId="0" xfId="10" applyNumberFormat="1" applyFont="1" applyFill="1" applyBorder="1" applyAlignment="1" applyProtection="1">
      <alignment horizontal="center" vertical="center" wrapText="1"/>
    </xf>
    <xf numFmtId="0" fontId="19" fillId="3" borderId="0" xfId="1" applyFont="1" applyFill="1" applyAlignment="1" applyProtection="1">
      <alignment horizontal="right" vertical="center"/>
    </xf>
    <xf numFmtId="0" fontId="21" fillId="0" borderId="1" xfId="4" applyFont="1" applyFill="1" applyBorder="1" applyAlignment="1" applyProtection="1">
      <alignment horizontal="center" vertical="center" wrapText="1"/>
    </xf>
    <xf numFmtId="0" fontId="24" fillId="0" borderId="22" xfId="3" applyFont="1" applyFill="1" applyBorder="1" applyAlignment="1" applyProtection="1">
      <alignment horizontal="center" vertical="center"/>
      <protection locked="0"/>
    </xf>
    <xf numFmtId="0" fontId="19" fillId="0" borderId="22" xfId="3" applyFont="1" applyFill="1" applyBorder="1" applyAlignment="1" applyProtection="1">
      <alignment horizontal="center" vertical="center" wrapText="1"/>
      <protection locked="0"/>
    </xf>
    <xf numFmtId="0" fontId="19" fillId="0" borderId="0" xfId="3" applyFont="1" applyFill="1" applyBorder="1" applyAlignment="1" applyProtection="1">
      <alignment horizontal="center" vertical="center" wrapText="1"/>
      <protection locked="0"/>
    </xf>
    <xf numFmtId="0" fontId="18" fillId="0" borderId="0" xfId="3" applyFont="1" applyFill="1" applyAlignment="1">
      <alignment horizontal="center" vertical="center"/>
    </xf>
    <xf numFmtId="0" fontId="19" fillId="0" borderId="3" xfId="3" applyFont="1" applyFill="1" applyBorder="1" applyAlignment="1" applyProtection="1">
      <alignment horizontal="center"/>
      <protection locked="0"/>
    </xf>
    <xf numFmtId="0" fontId="21" fillId="5" borderId="3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left" vertical="center" wrapText="1"/>
    </xf>
    <xf numFmtId="0" fontId="19" fillId="3" borderId="0" xfId="3" applyFont="1" applyFill="1" applyBorder="1" applyAlignment="1" applyProtection="1">
      <alignment horizontal="left" vertical="center"/>
    </xf>
    <xf numFmtId="0" fontId="24" fillId="3" borderId="0" xfId="3" applyFont="1" applyFill="1" applyBorder="1" applyAlignment="1" applyProtection="1">
      <alignment horizontal="left" vertical="center"/>
    </xf>
    <xf numFmtId="3" fontId="19" fillId="6" borderId="30" xfId="1" applyNumberFormat="1" applyFont="1" applyFill="1" applyBorder="1" applyAlignment="1" applyProtection="1">
      <alignment vertical="center" wrapText="1"/>
    </xf>
    <xf numFmtId="3" fontId="24" fillId="6" borderId="30" xfId="1" applyNumberFormat="1" applyFont="1" applyFill="1" applyBorder="1" applyAlignment="1" applyProtection="1">
      <alignment vertical="center"/>
      <protection locked="0"/>
    </xf>
    <xf numFmtId="0" fontId="19" fillId="6" borderId="30" xfId="2" applyFont="1" applyFill="1" applyBorder="1" applyAlignment="1" applyProtection="1">
      <alignment vertical="top"/>
      <protection locked="0"/>
    </xf>
    <xf numFmtId="0" fontId="19" fillId="6" borderId="30" xfId="38" applyNumberFormat="1" applyFont="1" applyFill="1" applyBorder="1" applyAlignment="1" applyProtection="1">
      <alignment horizontal="right" vertical="center"/>
      <protection locked="0"/>
    </xf>
    <xf numFmtId="3" fontId="19" fillId="6" borderId="30" xfId="1" applyNumberFormat="1" applyFont="1" applyFill="1" applyBorder="1" applyAlignment="1" applyProtection="1">
      <alignment vertical="center"/>
      <protection locked="0"/>
    </xf>
    <xf numFmtId="43" fontId="24" fillId="0" borderId="34" xfId="38" applyFont="1" applyFill="1" applyBorder="1" applyAlignment="1" applyProtection="1">
      <protection locked="0"/>
    </xf>
    <xf numFmtId="0" fontId="24" fillId="6" borderId="30" xfId="2" applyFont="1" applyFill="1" applyBorder="1" applyAlignment="1" applyProtection="1">
      <alignment vertical="top"/>
      <protection locked="0"/>
    </xf>
    <xf numFmtId="0" fontId="45" fillId="6" borderId="30" xfId="0" applyNumberFormat="1" applyFont="1" applyFill="1" applyBorder="1"/>
    <xf numFmtId="2" fontId="19" fillId="6" borderId="30" xfId="0" applyNumberFormat="1" applyFont="1" applyFill="1" applyBorder="1" applyAlignment="1" applyProtection="1">
      <alignment vertical="center" wrapText="1"/>
      <protection locked="0"/>
    </xf>
    <xf numFmtId="3" fontId="24" fillId="6" borderId="1" xfId="1" applyNumberFormat="1" applyFont="1" applyFill="1" applyBorder="1" applyAlignment="1" applyProtection="1">
      <alignment horizontal="right" vertical="center" wrapText="1"/>
      <protection locked="0"/>
    </xf>
    <xf numFmtId="3" fontId="24" fillId="6" borderId="30" xfId="1" applyNumberFormat="1" applyFont="1" applyFill="1" applyBorder="1" applyAlignment="1" applyProtection="1">
      <alignment vertical="center" wrapText="1"/>
      <protection locked="0"/>
    </xf>
    <xf numFmtId="3" fontId="19" fillId="6" borderId="30" xfId="1" applyNumberFormat="1" applyFont="1" applyFill="1" applyBorder="1" applyAlignment="1" applyProtection="1">
      <alignment vertical="center" wrapText="1"/>
      <protection locked="0"/>
    </xf>
  </cellXfs>
  <cellStyles count="40">
    <cellStyle name="Comma" xfId="38" builtinId="3"/>
    <cellStyle name="Normal" xfId="0" builtinId="0"/>
    <cellStyle name="Normal 10" xfId="23"/>
    <cellStyle name="Normal 11" xfId="22"/>
    <cellStyle name="Normal 2" xfId="2"/>
    <cellStyle name="Normal 2 2" xfId="17"/>
    <cellStyle name="Normal 2 3" xfId="19"/>
    <cellStyle name="Normal 3" xfId="3"/>
    <cellStyle name="Normal 4" xfId="4"/>
    <cellStyle name="Normal 4 2" xfId="15"/>
    <cellStyle name="Normal 4 2 2" xfId="35"/>
    <cellStyle name="Normal 4 3" xfId="24"/>
    <cellStyle name="Normal 5" xfId="5"/>
    <cellStyle name="Normal 5 2" xfId="6"/>
    <cellStyle name="Normal 5 2 2" xfId="7"/>
    <cellStyle name="Normal 5 2 2 2" xfId="14"/>
    <cellStyle name="Normal 5 2 2 2 2" xfId="34"/>
    <cellStyle name="Normal 5 2 2 3" xfId="27"/>
    <cellStyle name="Normal 5 2 3" xfId="8"/>
    <cellStyle name="Normal 5 2 3 2" xfId="11"/>
    <cellStyle name="Normal 5 2 3 2 2" xfId="31"/>
    <cellStyle name="Normal 5 2 3 3" xfId="28"/>
    <cellStyle name="Normal 5 2 4" xfId="26"/>
    <cellStyle name="Normal 5 3" xfId="9"/>
    <cellStyle name="Normal 5 3 2" xfId="10"/>
    <cellStyle name="Normal 5 3 2 2" xfId="30"/>
    <cellStyle name="Normal 5 3 3" xfId="29"/>
    <cellStyle name="Normal 5 4" xfId="25"/>
    <cellStyle name="Normal 6" xfId="12"/>
    <cellStyle name="Normal 6 2" xfId="32"/>
    <cellStyle name="Normal 7" xfId="13"/>
    <cellStyle name="Normal 7 2" xfId="33"/>
    <cellStyle name="Normal 8" xfId="16"/>
    <cellStyle name="Normal 8 2" xfId="36"/>
    <cellStyle name="Normal 9" xfId="21"/>
    <cellStyle name="Normal 9 2" xfId="37"/>
    <cellStyle name="Normal_FORMEBI" xfId="1"/>
    <cellStyle name="Normal_shtatebi-axali 2" xfId="39"/>
    <cellStyle name="Обычный 2" xfId="18"/>
    <cellStyle name="Обычный 2 2" xfId="20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171450</xdr:rowOff>
    </xdr:from>
    <xdr:to>
      <xdr:col>2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493</xdr:row>
      <xdr:rowOff>171450</xdr:rowOff>
    </xdr:from>
    <xdr:to>
      <xdr:col>2</xdr:col>
      <xdr:colOff>1495425</xdr:colOff>
      <xdr:row>493</xdr:row>
      <xdr:rowOff>171450</xdr:rowOff>
    </xdr:to>
    <xdr:cxnSp macro="">
      <xdr:nvCxnSpPr>
        <xdr:cNvPr id="4" name="Straight Connector 3"/>
        <xdr:cNvCxnSpPr/>
      </xdr:nvCxnSpPr>
      <xdr:spPr>
        <a:xfrm>
          <a:off x="1533525" y="71761350"/>
          <a:ext cx="1390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171450</xdr:rowOff>
    </xdr:from>
    <xdr:to>
      <xdr:col>1</xdr:col>
      <xdr:colOff>1495425</xdr:colOff>
      <xdr:row>45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160686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45</xdr:row>
      <xdr:rowOff>180975</xdr:rowOff>
    </xdr:from>
    <xdr:to>
      <xdr:col>6</xdr:col>
      <xdr:colOff>219075</xdr:colOff>
      <xdr:row>45</xdr:row>
      <xdr:rowOff>180975</xdr:rowOff>
    </xdr:to>
    <xdr:cxnSp macro="">
      <xdr:nvCxnSpPr>
        <xdr:cNvPr id="5" name="Straight Connector 4"/>
        <xdr:cNvCxnSpPr/>
      </xdr:nvCxnSpPr>
      <xdr:spPr>
        <a:xfrm>
          <a:off x="3695700" y="16078200"/>
          <a:ext cx="3581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857250" y="16744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4"/>
        <xdr:cNvCxnSpPr/>
      </xdr:nvCxnSpPr>
      <xdr:spPr>
        <a:xfrm>
          <a:off x="3610494" y="16754475"/>
          <a:ext cx="20875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2753244</xdr:colOff>
      <xdr:row>85</xdr:row>
      <xdr:rowOff>180975</xdr:rowOff>
    </xdr:from>
    <xdr:to>
      <xdr:col>4</xdr:col>
      <xdr:colOff>0</xdr:colOff>
      <xdr:row>85</xdr:row>
      <xdr:rowOff>182563</xdr:rowOff>
    </xdr:to>
    <xdr:cxnSp macro="">
      <xdr:nvCxnSpPr>
        <xdr:cNvPr id="6" name="Straight Connector 5"/>
        <xdr:cNvCxnSpPr/>
      </xdr:nvCxnSpPr>
      <xdr:spPr>
        <a:xfrm>
          <a:off x="7163319" y="16754475"/>
          <a:ext cx="5540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2753244</xdr:colOff>
      <xdr:row>41</xdr:row>
      <xdr:rowOff>180975</xdr:rowOff>
    </xdr:from>
    <xdr:to>
      <xdr:col>4</xdr:col>
      <xdr:colOff>0</xdr:colOff>
      <xdr:row>41</xdr:row>
      <xdr:rowOff>182563</xdr:rowOff>
    </xdr:to>
    <xdr:cxnSp macro="">
      <xdr:nvCxnSpPr>
        <xdr:cNvPr id="4" name="Straight Connector 3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171450</xdr:rowOff>
    </xdr:from>
    <xdr:to>
      <xdr:col>1</xdr:col>
      <xdr:colOff>1495425</xdr:colOff>
      <xdr:row>45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45</xdr:row>
      <xdr:rowOff>180975</xdr:rowOff>
    </xdr:from>
    <xdr:to>
      <xdr:col>2</xdr:col>
      <xdr:colOff>554556</xdr:colOff>
      <xdr:row>45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377</xdr:row>
      <xdr:rowOff>171450</xdr:rowOff>
    </xdr:from>
    <xdr:to>
      <xdr:col>2</xdr:col>
      <xdr:colOff>1495425</xdr:colOff>
      <xdr:row>377</xdr:row>
      <xdr:rowOff>171450</xdr:rowOff>
    </xdr:to>
    <xdr:cxnSp macro="">
      <xdr:nvCxnSpPr>
        <xdr:cNvPr id="4" name="Straight Connector 3"/>
        <xdr:cNvCxnSpPr/>
      </xdr:nvCxnSpPr>
      <xdr:spPr>
        <a:xfrm>
          <a:off x="1685925" y="7392543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171450</xdr:rowOff>
    </xdr:from>
    <xdr:to>
      <xdr:col>1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44</xdr:row>
      <xdr:rowOff>4082</xdr:rowOff>
    </xdr:from>
    <xdr:to>
      <xdr:col>5</xdr:col>
      <xdr:colOff>110219</xdr:colOff>
      <xdr:row>44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48</xdr:row>
      <xdr:rowOff>171450</xdr:rowOff>
    </xdr:from>
    <xdr:to>
      <xdr:col>1</xdr:col>
      <xdr:colOff>1495425</xdr:colOff>
      <xdr:row>48</xdr:row>
      <xdr:rowOff>171450</xdr:rowOff>
    </xdr:to>
    <xdr:cxnSp macro="">
      <xdr:nvCxnSpPr>
        <xdr:cNvPr id="4" name="Straight Connector 3"/>
        <xdr:cNvCxnSpPr/>
      </xdr:nvCxnSpPr>
      <xdr:spPr>
        <a:xfrm>
          <a:off x="828675" y="8420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48</xdr:row>
      <xdr:rowOff>180975</xdr:rowOff>
    </xdr:from>
    <xdr:to>
      <xdr:col>2</xdr:col>
      <xdr:colOff>554556</xdr:colOff>
      <xdr:row>48</xdr:row>
      <xdr:rowOff>182563</xdr:rowOff>
    </xdr:to>
    <xdr:cxnSp macro="">
      <xdr:nvCxnSpPr>
        <xdr:cNvPr id="5" name="Straight Connector 4"/>
        <xdr:cNvCxnSpPr/>
      </xdr:nvCxnSpPr>
      <xdr:spPr>
        <a:xfrm>
          <a:off x="3581919" y="8429625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ino/2018/evropa-2018/nino-ianvari-2019/&#4321;&#4304;&#4318;&#4320;&#4308;&#4310;&#4312;&#4307;&#4308;&#4316;&#4322;&#4317;%20&#4304;&#4320;&#4329;&#4308;&#4309;&#4316;&#4308;&#4305;&#4312;-01,08,2018/&#4315;&#4311;&#4314;&#4312;&#4304;&#4316;&#4312;%2001.08.2018-28.10.2018-&#4308;&#4309;&#4320;&#4317;&#4318;&#4304;/2%20angarishi-gagzavnili/&#4304;&#4316;&#4306;&#4304;&#4320;&#4312;&#4328;&#4312;-&#4308;&#4309;&#4320;&#4317;&#4318;&#4323;&#4314;&#4312;%20&#4321;&#4304;&#4325;&#4304;&#4320;&#4311;&#4309;&#4308;&#4314;&#4317;-01.08.2018-14.11.2018%20-%20gasagzavn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5;&#4314;&#4317;&#4313;&#4312;%20&#4309;&#4320;&#4317;&#4318;&#4323;&#4314;&#4312;%20&#4321;&#4304;&#4325;&#4304;&#4320;&#4311;&#4309;&#4308;&#4314;&#4317;-&#4311;&#4304;&#4309;&#4312;&#4321;&#4323;&#4324;&#4304;&#4314;&#4312;%20-&#4307;&#4308;&#4315;&#4317;&#4313;&#4320;&#4304;&#4322;&#4308;&#4305;&#4312;%20&#4306;&#4304;&#4321;&#4304;&#4306;&#4310;&#4304;&#4309;&#4316;&#4312;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ino/2018/evropa-2018/nino-ianvari-2019/&#4328;&#4323;&#4304;&#4314;&#4308;&#4307;&#4323;&#4320;&#4312;%20&#4304;&#4320;&#4329;&#4308;&#4309;&#4316;&#4308;&#4305;&#4312;/gaertianebuli%20angarishi/daskvna%20bolo/&#4304;&#4316;&#4306;&#4304;&#4320;&#4312;&#4328;&#4312;-&#4308;&#4309;&#4320;&#4317;&#4318;&#4323;&#4314;&#4312;%20&#4321;&#4304;&#4325;&#4304;&#4320;&#4311;&#4309;&#4308;&#4314;&#4317;-&#4315;&#4317;&#4331;&#4320;&#4304;&#4317;&#4305;&#4304;%20&#4311;&#4304;&#4309;&#4312;&#4321;&#4323;&#4324;&#4314;&#4308;&#4305;&#4312;&#4321;&#4311;&#4309;&#4312;&#432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ino/2018/evropa-2018/nino-ianvari-2019/&#4321;&#4304;&#4318;&#4320;&#4308;&#4310;&#4312;&#4307;&#4308;&#4316;&#4322;&#4317;%20&#4304;&#4320;&#4329;&#4308;&#4309;&#4316;&#4308;&#4305;&#4312;-01,08,2018/&#4315;&#4311;&#4314;&#4312;&#4304;&#4316;&#4312;%2001.08.2018-28.10.2018-&#4308;&#4309;&#4320;&#4317;&#4318;&#4304;/&#4304;&#4316;&#4306;&#4304;&#4320;&#4312;&#4328;&#4312;-&#4308;&#4309;&#4320;&#4317;&#4318;&#4323;&#4314;&#4312;%20&#4321;&#4304;&#4325;&#4304;&#4320;&#4311;&#4309;&#4308;&#4314;&#4317;-01.08.2018-14.11.2018%20-%20gasagzavni%20-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08/01/2018-11/14/2018</v>
          </cell>
        </row>
        <row r="5">
          <cell r="A5" t="str">
            <v>მპგ "ევროპული საქართველო-მოძრაობა თავისუფლებისთვის"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1">
          <cell r="L1" t="str">
            <v>საანგარიშგებო პერიოდი</v>
          </cell>
        </row>
        <row r="5">
          <cell r="A5" t="str">
            <v>ბლოკი  "ევროპული საქართველო-თავისუფალი დემოკრატები"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02/26/2018-05/22/2018</v>
          </cell>
        </row>
        <row r="5">
          <cell r="A5" t="str">
            <v>მპგ "ევროპული საქართველო-მოძრაობა თავისუფლებისთვის"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"ევროპული საქართველო-მოძრაობა თავისუფლებისთვის"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4"/>
  <sheetViews>
    <sheetView showGridLines="0" view="pageBreakPreview" topLeftCell="B1" zoomScale="80" zoomScaleSheetLayoutView="80" workbookViewId="0">
      <selection activeCell="D9" sqref="D9:D200"/>
    </sheetView>
  </sheetViews>
  <sheetFormatPr defaultRowHeight="18.75" customHeight="1" x14ac:dyDescent="0.2"/>
  <cols>
    <col min="1" max="1" width="6.28515625" style="306" bestFit="1" customWidth="1"/>
    <col min="2" max="2" width="13.140625" style="306" customWidth="1"/>
    <col min="3" max="3" width="31.7109375" style="306" customWidth="1"/>
    <col min="4" max="4" width="15.140625" style="503" customWidth="1"/>
    <col min="5" max="5" width="29.5703125" style="306" bestFit="1" customWidth="1"/>
    <col min="6" max="6" width="27.140625" style="507" bestFit="1" customWidth="1"/>
    <col min="7" max="7" width="27.140625" style="311" bestFit="1" customWidth="1"/>
    <col min="8" max="8" width="19.42578125" style="311" customWidth="1"/>
    <col min="9" max="9" width="29.140625" style="306" customWidth="1"/>
    <col min="10" max="10" width="11.85546875" style="306" customWidth="1"/>
    <col min="11" max="11" width="8.28515625" style="306" customWidth="1"/>
    <col min="12" max="12" width="23.85546875" style="306" customWidth="1"/>
    <col min="13" max="16384" width="9.140625" style="306"/>
  </cols>
  <sheetData>
    <row r="1" spans="1:12" ht="18.75" customHeight="1" x14ac:dyDescent="0.2">
      <c r="A1" s="511" t="s">
        <v>301</v>
      </c>
      <c r="B1" s="512"/>
      <c r="C1" s="512"/>
      <c r="D1" s="513"/>
      <c r="E1" s="305"/>
      <c r="F1" s="514"/>
      <c r="G1" s="305"/>
      <c r="H1" s="515"/>
      <c r="I1" s="512"/>
      <c r="J1" s="305"/>
      <c r="K1" s="305"/>
      <c r="L1" s="516" t="s">
        <v>109</v>
      </c>
    </row>
    <row r="2" spans="1:12" ht="18.75" customHeight="1" x14ac:dyDescent="0.2">
      <c r="A2" s="517" t="s">
        <v>140</v>
      </c>
      <c r="B2" s="512"/>
      <c r="C2" s="512"/>
      <c r="D2" s="513"/>
      <c r="E2" s="305"/>
      <c r="F2" s="514"/>
      <c r="G2" s="305"/>
      <c r="H2" s="518"/>
      <c r="I2" s="512"/>
      <c r="J2" s="305"/>
      <c r="K2" s="305"/>
      <c r="L2" s="519" t="s">
        <v>565</v>
      </c>
    </row>
    <row r="3" spans="1:12" ht="18.75" customHeight="1" x14ac:dyDescent="0.2">
      <c r="A3" s="520"/>
      <c r="B3" s="512"/>
      <c r="C3" s="521"/>
      <c r="D3" s="513"/>
      <c r="E3" s="500"/>
      <c r="F3" s="505"/>
      <c r="G3" s="305"/>
      <c r="H3" s="305"/>
      <c r="I3" s="522"/>
      <c r="J3" s="512"/>
      <c r="K3" s="512"/>
      <c r="L3" s="523"/>
    </row>
    <row r="4" spans="1:12" ht="18.75" customHeight="1" x14ac:dyDescent="0.2">
      <c r="A4" s="524" t="s">
        <v>269</v>
      </c>
      <c r="B4" s="522"/>
      <c r="C4" s="522"/>
      <c r="E4" s="525"/>
      <c r="F4" s="526"/>
      <c r="G4" s="305"/>
      <c r="H4" s="512"/>
      <c r="I4" s="580"/>
      <c r="J4" s="512"/>
      <c r="K4" s="305"/>
      <c r="L4" s="523"/>
    </row>
    <row r="5" spans="1:12" ht="18.75" customHeight="1" thickBot="1" x14ac:dyDescent="0.25">
      <c r="A5" s="758" t="s">
        <v>508</v>
      </c>
      <c r="B5" s="758"/>
      <c r="C5" s="758"/>
      <c r="D5" s="758"/>
      <c r="E5" s="758"/>
      <c r="F5" s="758"/>
      <c r="G5" s="527"/>
      <c r="H5" s="527"/>
      <c r="I5" s="305"/>
      <c r="J5" s="512"/>
      <c r="K5" s="512"/>
      <c r="L5" s="523"/>
    </row>
    <row r="6" spans="1:12" ht="18.75" customHeight="1" thickBot="1" x14ac:dyDescent="0.25">
      <c r="A6" s="520"/>
      <c r="B6" s="521"/>
      <c r="C6" s="512"/>
      <c r="D6" s="513"/>
      <c r="E6" s="512"/>
      <c r="F6" s="514"/>
      <c r="G6" s="522"/>
      <c r="H6" s="522"/>
      <c r="I6" s="760" t="s">
        <v>433</v>
      </c>
      <c r="J6" s="761"/>
      <c r="K6" s="762"/>
      <c r="L6" s="516"/>
    </row>
    <row r="7" spans="1:12" s="538" customFormat="1" ht="60.75" customHeight="1" thickBot="1" x14ac:dyDescent="0.25">
      <c r="A7" s="528" t="s">
        <v>64</v>
      </c>
      <c r="B7" s="529" t="s">
        <v>141</v>
      </c>
      <c r="C7" s="529" t="s">
        <v>432</v>
      </c>
      <c r="D7" s="530" t="s">
        <v>275</v>
      </c>
      <c r="E7" s="531" t="s">
        <v>431</v>
      </c>
      <c r="F7" s="532" t="s">
        <v>430</v>
      </c>
      <c r="G7" s="533" t="s">
        <v>228</v>
      </c>
      <c r="H7" s="534" t="s">
        <v>225</v>
      </c>
      <c r="I7" s="528" t="s">
        <v>429</v>
      </c>
      <c r="J7" s="535" t="s">
        <v>272</v>
      </c>
      <c r="K7" s="536" t="s">
        <v>229</v>
      </c>
      <c r="L7" s="537" t="s">
        <v>230</v>
      </c>
    </row>
    <row r="8" spans="1:12" ht="18.75" customHeight="1" x14ac:dyDescent="0.2">
      <c r="A8" s="593">
        <v>1</v>
      </c>
      <c r="B8" s="539">
        <v>2</v>
      </c>
      <c r="C8" s="539">
        <v>3</v>
      </c>
      <c r="D8" s="540">
        <v>4</v>
      </c>
      <c r="E8" s="539">
        <v>5</v>
      </c>
      <c r="F8" s="541">
        <v>6</v>
      </c>
      <c r="G8" s="539">
        <v>7</v>
      </c>
      <c r="H8" s="539">
        <v>8</v>
      </c>
      <c r="I8" s="539">
        <v>9</v>
      </c>
      <c r="J8" s="542">
        <v>10</v>
      </c>
      <c r="K8" s="543">
        <v>11</v>
      </c>
      <c r="L8" s="544">
        <v>12</v>
      </c>
    </row>
    <row r="9" spans="1:12" ht="18.75" customHeight="1" x14ac:dyDescent="0.3">
      <c r="A9" s="396">
        <v>2</v>
      </c>
      <c r="B9" s="545" t="s">
        <v>566</v>
      </c>
      <c r="C9" s="403" t="s">
        <v>582</v>
      </c>
      <c r="D9" s="406">
        <v>310</v>
      </c>
      <c r="E9" s="387" t="s">
        <v>604</v>
      </c>
      <c r="F9" s="546" t="s">
        <v>588</v>
      </c>
      <c r="G9" s="387" t="s">
        <v>594</v>
      </c>
      <c r="H9" s="545" t="s">
        <v>601</v>
      </c>
      <c r="I9" s="403"/>
      <c r="J9" s="547"/>
      <c r="K9" s="548"/>
      <c r="L9" s="547"/>
    </row>
    <row r="10" spans="1:12" ht="18.75" customHeight="1" x14ac:dyDescent="0.3">
      <c r="A10" s="593">
        <v>3</v>
      </c>
      <c r="B10" s="545" t="s">
        <v>567</v>
      </c>
      <c r="C10" s="403" t="s">
        <v>582</v>
      </c>
      <c r="D10" s="406">
        <v>320</v>
      </c>
      <c r="E10" s="401" t="s">
        <v>583</v>
      </c>
      <c r="F10" s="546" t="s">
        <v>589</v>
      </c>
      <c r="G10" s="387" t="s">
        <v>595</v>
      </c>
      <c r="H10" s="545" t="s">
        <v>601</v>
      </c>
      <c r="I10" s="403"/>
      <c r="J10" s="547"/>
      <c r="K10" s="548"/>
      <c r="L10" s="547"/>
    </row>
    <row r="11" spans="1:12" ht="18.75" customHeight="1" x14ac:dyDescent="0.3">
      <c r="A11" s="396">
        <v>4</v>
      </c>
      <c r="B11" s="545" t="s">
        <v>568</v>
      </c>
      <c r="C11" s="403" t="s">
        <v>582</v>
      </c>
      <c r="D11" s="406">
        <v>300</v>
      </c>
      <c r="E11" s="387" t="s">
        <v>604</v>
      </c>
      <c r="F11" s="546" t="s">
        <v>588</v>
      </c>
      <c r="G11" s="387" t="s">
        <v>596</v>
      </c>
      <c r="H11" s="545" t="s">
        <v>601</v>
      </c>
      <c r="I11" s="403"/>
      <c r="J11" s="547"/>
      <c r="K11" s="548"/>
      <c r="L11" s="547"/>
    </row>
    <row r="12" spans="1:12" ht="18.75" customHeight="1" x14ac:dyDescent="0.3">
      <c r="A12" s="593">
        <v>5</v>
      </c>
      <c r="B12" s="545" t="s">
        <v>569</v>
      </c>
      <c r="C12" s="403" t="s">
        <v>582</v>
      </c>
      <c r="D12" s="406">
        <v>500</v>
      </c>
      <c r="E12" s="401" t="s">
        <v>584</v>
      </c>
      <c r="F12" s="546" t="s">
        <v>590</v>
      </c>
      <c r="G12" s="387" t="s">
        <v>597</v>
      </c>
      <c r="H12" s="545" t="s">
        <v>601</v>
      </c>
      <c r="I12" s="403"/>
      <c r="J12" s="547"/>
      <c r="K12" s="548"/>
      <c r="L12" s="547"/>
    </row>
    <row r="13" spans="1:12" ht="18.75" customHeight="1" x14ac:dyDescent="0.3">
      <c r="A13" s="396">
        <v>6</v>
      </c>
      <c r="B13" s="545" t="s">
        <v>570</v>
      </c>
      <c r="C13" s="403" t="s">
        <v>582</v>
      </c>
      <c r="D13" s="406">
        <v>320</v>
      </c>
      <c r="E13" s="401" t="s">
        <v>583</v>
      </c>
      <c r="F13" s="546" t="s">
        <v>589</v>
      </c>
      <c r="G13" s="387" t="s">
        <v>595</v>
      </c>
      <c r="H13" s="545" t="s">
        <v>601</v>
      </c>
      <c r="I13" s="403"/>
      <c r="J13" s="547"/>
      <c r="K13" s="548"/>
      <c r="L13" s="547"/>
    </row>
    <row r="14" spans="1:12" ht="18.75" customHeight="1" x14ac:dyDescent="0.3">
      <c r="A14" s="593">
        <v>7</v>
      </c>
      <c r="B14" s="545" t="s">
        <v>571</v>
      </c>
      <c r="C14" s="403" t="s">
        <v>582</v>
      </c>
      <c r="D14" s="406">
        <v>1500</v>
      </c>
      <c r="E14" s="401" t="s">
        <v>585</v>
      </c>
      <c r="F14" s="546" t="s">
        <v>591</v>
      </c>
      <c r="G14" s="387" t="s">
        <v>598</v>
      </c>
      <c r="H14" s="545" t="s">
        <v>602</v>
      </c>
      <c r="I14" s="403"/>
      <c r="J14" s="547"/>
      <c r="K14" s="548"/>
      <c r="L14" s="547"/>
    </row>
    <row r="15" spans="1:12" ht="18.75" customHeight="1" x14ac:dyDescent="0.3">
      <c r="A15" s="396">
        <v>8</v>
      </c>
      <c r="B15" s="545" t="s">
        <v>572</v>
      </c>
      <c r="C15" s="403" t="s">
        <v>582</v>
      </c>
      <c r="D15" s="406">
        <v>320</v>
      </c>
      <c r="E15" s="401" t="s">
        <v>583</v>
      </c>
      <c r="F15" s="546" t="s">
        <v>589</v>
      </c>
      <c r="G15" s="387" t="s">
        <v>595</v>
      </c>
      <c r="H15" s="545" t="s">
        <v>601</v>
      </c>
      <c r="I15" s="403"/>
      <c r="J15" s="547"/>
      <c r="K15" s="548"/>
      <c r="L15" s="547"/>
    </row>
    <row r="16" spans="1:12" ht="18.75" customHeight="1" x14ac:dyDescent="0.3">
      <c r="A16" s="593">
        <v>9</v>
      </c>
      <c r="B16" s="545" t="s">
        <v>573</v>
      </c>
      <c r="C16" s="403" t="s">
        <v>582</v>
      </c>
      <c r="D16" s="406">
        <v>200</v>
      </c>
      <c r="E16" s="387" t="s">
        <v>586</v>
      </c>
      <c r="F16" s="546" t="s">
        <v>592</v>
      </c>
      <c r="G16" s="387" t="s">
        <v>599</v>
      </c>
      <c r="H16" s="545" t="s">
        <v>603</v>
      </c>
      <c r="I16" s="403"/>
      <c r="J16" s="547"/>
      <c r="K16" s="548"/>
      <c r="L16" s="547"/>
    </row>
    <row r="17" spans="1:12" ht="18.75" customHeight="1" x14ac:dyDescent="0.3">
      <c r="A17" s="396">
        <v>10</v>
      </c>
      <c r="B17" s="545" t="s">
        <v>573</v>
      </c>
      <c r="C17" s="403" t="s">
        <v>582</v>
      </c>
      <c r="D17" s="406">
        <v>160</v>
      </c>
      <c r="E17" s="387" t="s">
        <v>587</v>
      </c>
      <c r="F17" s="546" t="s">
        <v>593</v>
      </c>
      <c r="G17" s="387" t="s">
        <v>600</v>
      </c>
      <c r="H17" s="545" t="s">
        <v>601</v>
      </c>
      <c r="I17" s="403"/>
      <c r="J17" s="547"/>
      <c r="K17" s="548"/>
      <c r="L17" s="547"/>
    </row>
    <row r="18" spans="1:12" ht="18.75" customHeight="1" x14ac:dyDescent="0.3">
      <c r="A18" s="593">
        <v>11</v>
      </c>
      <c r="B18" s="545" t="s">
        <v>574</v>
      </c>
      <c r="C18" s="403" t="s">
        <v>582</v>
      </c>
      <c r="D18" s="406">
        <v>320</v>
      </c>
      <c r="E18" s="401" t="s">
        <v>583</v>
      </c>
      <c r="F18" s="546" t="s">
        <v>589</v>
      </c>
      <c r="G18" s="387" t="s">
        <v>595</v>
      </c>
      <c r="H18" s="545" t="s">
        <v>601</v>
      </c>
      <c r="I18" s="403"/>
      <c r="J18" s="547"/>
      <c r="K18" s="548"/>
      <c r="L18" s="547"/>
    </row>
    <row r="19" spans="1:12" ht="18.75" customHeight="1" x14ac:dyDescent="0.3">
      <c r="A19" s="396">
        <v>12</v>
      </c>
      <c r="B19" s="545" t="s">
        <v>575</v>
      </c>
      <c r="C19" s="403" t="s">
        <v>582</v>
      </c>
      <c r="D19" s="406">
        <v>320</v>
      </c>
      <c r="E19" s="401" t="s">
        <v>583</v>
      </c>
      <c r="F19" s="546" t="s">
        <v>589</v>
      </c>
      <c r="G19" s="387" t="s">
        <v>595</v>
      </c>
      <c r="H19" s="545" t="s">
        <v>601</v>
      </c>
      <c r="I19" s="403"/>
      <c r="J19" s="547"/>
      <c r="K19" s="548"/>
      <c r="L19" s="547"/>
    </row>
    <row r="20" spans="1:12" ht="18.75" customHeight="1" x14ac:dyDescent="0.3">
      <c r="A20" s="593">
        <v>13</v>
      </c>
      <c r="B20" s="545" t="s">
        <v>576</v>
      </c>
      <c r="C20" s="403" t="s">
        <v>582</v>
      </c>
      <c r="D20" s="406">
        <v>320</v>
      </c>
      <c r="E20" s="401" t="s">
        <v>583</v>
      </c>
      <c r="F20" s="546" t="s">
        <v>589</v>
      </c>
      <c r="G20" s="387" t="s">
        <v>595</v>
      </c>
      <c r="H20" s="545" t="s">
        <v>601</v>
      </c>
      <c r="I20" s="403"/>
      <c r="J20" s="547"/>
      <c r="K20" s="548"/>
      <c r="L20" s="547"/>
    </row>
    <row r="21" spans="1:12" ht="18.75" customHeight="1" x14ac:dyDescent="0.3">
      <c r="A21" s="396">
        <v>14</v>
      </c>
      <c r="B21" s="545" t="s">
        <v>577</v>
      </c>
      <c r="C21" s="403" t="s">
        <v>582</v>
      </c>
      <c r="D21" s="406">
        <v>320</v>
      </c>
      <c r="E21" s="401" t="s">
        <v>583</v>
      </c>
      <c r="F21" s="546" t="s">
        <v>589</v>
      </c>
      <c r="G21" s="387" t="s">
        <v>595</v>
      </c>
      <c r="H21" s="545" t="s">
        <v>601</v>
      </c>
      <c r="I21" s="403"/>
      <c r="J21" s="547"/>
      <c r="K21" s="548"/>
      <c r="L21" s="547"/>
    </row>
    <row r="22" spans="1:12" ht="18.75" customHeight="1" x14ac:dyDescent="0.3">
      <c r="A22" s="593">
        <v>15</v>
      </c>
      <c r="B22" s="545" t="s">
        <v>578</v>
      </c>
      <c r="C22" s="403" t="s">
        <v>582</v>
      </c>
      <c r="D22" s="406">
        <v>320</v>
      </c>
      <c r="E22" s="401" t="s">
        <v>583</v>
      </c>
      <c r="F22" s="546" t="s">
        <v>589</v>
      </c>
      <c r="G22" s="387" t="s">
        <v>595</v>
      </c>
      <c r="H22" s="545" t="s">
        <v>601</v>
      </c>
      <c r="I22" s="403"/>
      <c r="J22" s="547"/>
      <c r="K22" s="548"/>
      <c r="L22" s="547"/>
    </row>
    <row r="23" spans="1:12" ht="18.75" customHeight="1" x14ac:dyDescent="0.3">
      <c r="A23" s="396">
        <v>16</v>
      </c>
      <c r="B23" s="545" t="s">
        <v>579</v>
      </c>
      <c r="C23" s="403" t="s">
        <v>582</v>
      </c>
      <c r="D23" s="406">
        <v>320</v>
      </c>
      <c r="E23" s="401" t="s">
        <v>583</v>
      </c>
      <c r="F23" s="546" t="s">
        <v>589</v>
      </c>
      <c r="G23" s="387" t="s">
        <v>595</v>
      </c>
      <c r="H23" s="545" t="s">
        <v>601</v>
      </c>
      <c r="I23" s="403"/>
      <c r="J23" s="547"/>
      <c r="K23" s="548"/>
      <c r="L23" s="547"/>
    </row>
    <row r="24" spans="1:12" ht="18.75" customHeight="1" x14ac:dyDescent="0.3">
      <c r="A24" s="593">
        <v>17</v>
      </c>
      <c r="B24" s="545" t="s">
        <v>580</v>
      </c>
      <c r="C24" s="403" t="s">
        <v>582</v>
      </c>
      <c r="D24" s="406">
        <v>320</v>
      </c>
      <c r="E24" s="401" t="s">
        <v>583</v>
      </c>
      <c r="F24" s="546" t="s">
        <v>589</v>
      </c>
      <c r="G24" s="387" t="s">
        <v>595</v>
      </c>
      <c r="H24" s="545" t="s">
        <v>601</v>
      </c>
      <c r="I24" s="403"/>
      <c r="J24" s="547"/>
      <c r="K24" s="548"/>
      <c r="L24" s="547"/>
    </row>
    <row r="25" spans="1:12" ht="18.75" customHeight="1" x14ac:dyDescent="0.3">
      <c r="A25" s="396">
        <v>18</v>
      </c>
      <c r="B25" s="545" t="s">
        <v>581</v>
      </c>
      <c r="C25" s="403" t="s">
        <v>582</v>
      </c>
      <c r="D25" s="406">
        <v>320</v>
      </c>
      <c r="E25" s="401" t="s">
        <v>583</v>
      </c>
      <c r="F25" s="546" t="s">
        <v>589</v>
      </c>
      <c r="G25" s="387" t="s">
        <v>595</v>
      </c>
      <c r="H25" s="545" t="s">
        <v>601</v>
      </c>
      <c r="I25" s="403"/>
      <c r="J25" s="547"/>
      <c r="K25" s="548"/>
      <c r="L25" s="547"/>
    </row>
    <row r="26" spans="1:12" ht="18.75" customHeight="1" x14ac:dyDescent="0.3">
      <c r="A26" s="593">
        <v>19</v>
      </c>
      <c r="B26" s="401" t="s">
        <v>2097</v>
      </c>
      <c r="C26" s="403" t="s">
        <v>605</v>
      </c>
      <c r="D26" s="406">
        <v>2812.5</v>
      </c>
      <c r="E26" s="401" t="s">
        <v>2098</v>
      </c>
      <c r="F26" s="353" t="s">
        <v>2099</v>
      </c>
      <c r="G26" s="387"/>
      <c r="H26" s="545"/>
      <c r="I26" s="589" t="s">
        <v>2100</v>
      </c>
      <c r="J26" s="403"/>
      <c r="K26" s="396"/>
      <c r="L26" s="403"/>
    </row>
    <row r="27" spans="1:12" ht="17.25" customHeight="1" x14ac:dyDescent="0.3">
      <c r="A27" s="396">
        <v>20</v>
      </c>
      <c r="B27" s="397">
        <v>43551</v>
      </c>
      <c r="C27" s="398" t="s">
        <v>605</v>
      </c>
      <c r="D27" s="590">
        <v>2961</v>
      </c>
      <c r="E27" s="549" t="s">
        <v>606</v>
      </c>
      <c r="F27" s="550" t="s">
        <v>607</v>
      </c>
      <c r="G27" s="400"/>
      <c r="H27" s="401"/>
      <c r="I27" s="551" t="s">
        <v>608</v>
      </c>
      <c r="J27" s="398" t="s">
        <v>609</v>
      </c>
      <c r="K27" s="396"/>
      <c r="L27" s="547"/>
    </row>
    <row r="28" spans="1:12" ht="17.25" customHeight="1" x14ac:dyDescent="0.3">
      <c r="A28" s="593">
        <v>21</v>
      </c>
      <c r="B28" s="397">
        <v>43572</v>
      </c>
      <c r="C28" s="398" t="s">
        <v>605</v>
      </c>
      <c r="D28" s="591">
        <v>733</v>
      </c>
      <c r="E28" s="399" t="s">
        <v>610</v>
      </c>
      <c r="F28" s="504" t="s">
        <v>630</v>
      </c>
      <c r="G28" s="400"/>
      <c r="H28" s="401"/>
      <c r="I28" s="402" t="s">
        <v>611</v>
      </c>
      <c r="J28" s="398" t="s">
        <v>609</v>
      </c>
      <c r="K28" s="396"/>
      <c r="L28" s="547"/>
    </row>
    <row r="29" spans="1:12" ht="17.25" customHeight="1" x14ac:dyDescent="0.3">
      <c r="A29" s="396">
        <v>22</v>
      </c>
      <c r="B29" s="397">
        <v>43572</v>
      </c>
      <c r="C29" s="398" t="s">
        <v>605</v>
      </c>
      <c r="D29" s="591">
        <v>7200</v>
      </c>
      <c r="E29" s="399" t="s">
        <v>612</v>
      </c>
      <c r="F29" s="399" t="s">
        <v>1768</v>
      </c>
      <c r="G29" s="400"/>
      <c r="H29" s="401"/>
      <c r="I29" s="402" t="s">
        <v>613</v>
      </c>
      <c r="J29" s="398" t="s">
        <v>609</v>
      </c>
      <c r="K29" s="396"/>
      <c r="L29" s="547"/>
    </row>
    <row r="30" spans="1:12" ht="17.25" customHeight="1" x14ac:dyDescent="0.3">
      <c r="A30" s="593">
        <v>23</v>
      </c>
      <c r="B30" s="404">
        <v>43599</v>
      </c>
      <c r="C30" s="403" t="s">
        <v>605</v>
      </c>
      <c r="D30" s="591">
        <v>700</v>
      </c>
      <c r="E30" s="399" t="s">
        <v>614</v>
      </c>
      <c r="F30" s="504" t="s">
        <v>615</v>
      </c>
      <c r="G30" s="387"/>
      <c r="H30" s="401"/>
      <c r="I30" s="405" t="s">
        <v>616</v>
      </c>
      <c r="J30" s="398" t="s">
        <v>609</v>
      </c>
      <c r="K30" s="396"/>
      <c r="L30" s="547"/>
    </row>
    <row r="31" spans="1:12" ht="17.25" customHeight="1" x14ac:dyDescent="0.3">
      <c r="A31" s="396">
        <v>24</v>
      </c>
      <c r="B31" s="404">
        <v>43599</v>
      </c>
      <c r="C31" s="403" t="s">
        <v>605</v>
      </c>
      <c r="D31" s="591">
        <v>500</v>
      </c>
      <c r="E31" s="399" t="s">
        <v>617</v>
      </c>
      <c r="F31" s="504" t="s">
        <v>618</v>
      </c>
      <c r="G31" s="400"/>
      <c r="H31" s="401"/>
      <c r="I31" s="405" t="s">
        <v>619</v>
      </c>
      <c r="J31" s="398" t="s">
        <v>609</v>
      </c>
      <c r="K31" s="396"/>
      <c r="L31" s="547"/>
    </row>
    <row r="32" spans="1:12" ht="17.25" customHeight="1" x14ac:dyDescent="0.3">
      <c r="A32" s="593">
        <v>25</v>
      </c>
      <c r="B32" s="404">
        <v>43599</v>
      </c>
      <c r="C32" s="403" t="s">
        <v>605</v>
      </c>
      <c r="D32" s="591" t="s">
        <v>620</v>
      </c>
      <c r="E32" s="399" t="s">
        <v>621</v>
      </c>
      <c r="F32" s="504" t="s">
        <v>622</v>
      </c>
      <c r="G32" s="400"/>
      <c r="H32" s="401"/>
      <c r="I32" s="405" t="s">
        <v>623</v>
      </c>
      <c r="J32" s="398" t="s">
        <v>609</v>
      </c>
      <c r="K32" s="396"/>
      <c r="L32" s="547"/>
    </row>
    <row r="33" spans="1:12" ht="17.25" customHeight="1" x14ac:dyDescent="0.3">
      <c r="A33" s="396">
        <v>26</v>
      </c>
      <c r="B33" s="404">
        <v>43598</v>
      </c>
      <c r="C33" s="403" t="s">
        <v>605</v>
      </c>
      <c r="D33" s="591">
        <v>403</v>
      </c>
      <c r="E33" s="399" t="s">
        <v>624</v>
      </c>
      <c r="F33" s="504" t="s">
        <v>625</v>
      </c>
      <c r="G33" s="400"/>
      <c r="H33" s="401"/>
      <c r="I33" s="405" t="s">
        <v>626</v>
      </c>
      <c r="J33" s="398" t="s">
        <v>609</v>
      </c>
      <c r="K33" s="396"/>
      <c r="L33" s="547"/>
    </row>
    <row r="34" spans="1:12" ht="17.25" customHeight="1" x14ac:dyDescent="0.3">
      <c r="A34" s="593">
        <v>27</v>
      </c>
      <c r="B34" s="404">
        <v>43617</v>
      </c>
      <c r="C34" s="403" t="s">
        <v>605</v>
      </c>
      <c r="D34" s="592">
        <v>10500</v>
      </c>
      <c r="E34" s="399" t="s">
        <v>627</v>
      </c>
      <c r="F34" s="504" t="s">
        <v>628</v>
      </c>
      <c r="G34" s="400"/>
      <c r="H34" s="401"/>
      <c r="I34" s="402" t="s">
        <v>629</v>
      </c>
      <c r="J34" s="398" t="s">
        <v>609</v>
      </c>
      <c r="K34" s="396"/>
      <c r="L34" s="547"/>
    </row>
    <row r="35" spans="1:12" ht="17.25" customHeight="1" x14ac:dyDescent="0.3">
      <c r="A35" s="396">
        <v>28</v>
      </c>
      <c r="B35" s="404">
        <v>43617</v>
      </c>
      <c r="C35" s="403" t="s">
        <v>605</v>
      </c>
      <c r="D35" s="592">
        <v>3500</v>
      </c>
      <c r="E35" s="399" t="s">
        <v>610</v>
      </c>
      <c r="F35" s="504" t="s">
        <v>630</v>
      </c>
      <c r="G35" s="400"/>
      <c r="H35" s="401"/>
      <c r="I35" s="402" t="s">
        <v>631</v>
      </c>
      <c r="J35" s="398" t="s">
        <v>609</v>
      </c>
      <c r="K35" s="396"/>
      <c r="L35" s="547"/>
    </row>
    <row r="36" spans="1:12" ht="17.25" customHeight="1" x14ac:dyDescent="0.3">
      <c r="A36" s="593">
        <v>29</v>
      </c>
      <c r="B36" s="404">
        <v>43617</v>
      </c>
      <c r="C36" s="403" t="s">
        <v>605</v>
      </c>
      <c r="D36" s="592">
        <v>2100</v>
      </c>
      <c r="E36" s="399" t="s">
        <v>632</v>
      </c>
      <c r="F36" s="504" t="s">
        <v>633</v>
      </c>
      <c r="G36" s="400"/>
      <c r="H36" s="401"/>
      <c r="I36" s="402" t="s">
        <v>634</v>
      </c>
      <c r="J36" s="398" t="s">
        <v>609</v>
      </c>
      <c r="K36" s="396"/>
      <c r="L36" s="547"/>
    </row>
    <row r="37" spans="1:12" ht="17.25" customHeight="1" x14ac:dyDescent="0.3">
      <c r="A37" s="396">
        <v>30</v>
      </c>
      <c r="B37" s="404">
        <v>43617</v>
      </c>
      <c r="C37" s="403" t="s">
        <v>605</v>
      </c>
      <c r="D37" s="592">
        <v>2100</v>
      </c>
      <c r="E37" s="399" t="s">
        <v>635</v>
      </c>
      <c r="F37" s="504" t="s">
        <v>636</v>
      </c>
      <c r="G37" s="400"/>
      <c r="H37" s="401"/>
      <c r="I37" s="402" t="s">
        <v>637</v>
      </c>
      <c r="J37" s="398" t="s">
        <v>609</v>
      </c>
      <c r="K37" s="396"/>
      <c r="L37" s="547"/>
    </row>
    <row r="38" spans="1:12" ht="17.25" customHeight="1" x14ac:dyDescent="0.3">
      <c r="A38" s="593">
        <v>31</v>
      </c>
      <c r="B38" s="404">
        <v>43617</v>
      </c>
      <c r="C38" s="403" t="s">
        <v>605</v>
      </c>
      <c r="D38" s="592">
        <v>2100</v>
      </c>
      <c r="E38" s="399" t="s">
        <v>638</v>
      </c>
      <c r="F38" s="504" t="s">
        <v>639</v>
      </c>
      <c r="G38" s="400"/>
      <c r="H38" s="401"/>
      <c r="I38" s="402" t="s">
        <v>640</v>
      </c>
      <c r="J38" s="398" t="s">
        <v>609</v>
      </c>
      <c r="K38" s="396"/>
      <c r="L38" s="547"/>
    </row>
    <row r="39" spans="1:12" ht="17.25" customHeight="1" x14ac:dyDescent="0.3">
      <c r="A39" s="396">
        <v>32</v>
      </c>
      <c r="B39" s="404">
        <v>43617</v>
      </c>
      <c r="C39" s="403" t="s">
        <v>605</v>
      </c>
      <c r="D39" s="592">
        <v>8400</v>
      </c>
      <c r="E39" s="399" t="s">
        <v>641</v>
      </c>
      <c r="F39" s="504" t="s">
        <v>642</v>
      </c>
      <c r="G39" s="400"/>
      <c r="H39" s="401"/>
      <c r="I39" s="402" t="s">
        <v>643</v>
      </c>
      <c r="J39" s="398" t="s">
        <v>609</v>
      </c>
      <c r="K39" s="396"/>
      <c r="L39" s="547"/>
    </row>
    <row r="40" spans="1:12" ht="17.25" customHeight="1" x14ac:dyDescent="0.3">
      <c r="A40" s="593">
        <v>33</v>
      </c>
      <c r="B40" s="404">
        <v>43617</v>
      </c>
      <c r="C40" s="403" t="s">
        <v>605</v>
      </c>
      <c r="D40" s="592">
        <v>5600</v>
      </c>
      <c r="E40" s="399" t="s">
        <v>644</v>
      </c>
      <c r="F40" s="504" t="s">
        <v>645</v>
      </c>
      <c r="G40" s="400"/>
      <c r="H40" s="401"/>
      <c r="I40" s="402" t="s">
        <v>646</v>
      </c>
      <c r="J40" s="398" t="s">
        <v>609</v>
      </c>
      <c r="K40" s="396"/>
      <c r="L40" s="547"/>
    </row>
    <row r="41" spans="1:12" ht="17.25" customHeight="1" x14ac:dyDescent="0.3">
      <c r="A41" s="396">
        <v>34</v>
      </c>
      <c r="B41" s="404">
        <v>43617</v>
      </c>
      <c r="C41" s="403" t="s">
        <v>605</v>
      </c>
      <c r="D41" s="592">
        <v>3500</v>
      </c>
      <c r="E41" s="399" t="s">
        <v>647</v>
      </c>
      <c r="F41" s="504" t="s">
        <v>648</v>
      </c>
      <c r="G41" s="400"/>
      <c r="H41" s="401"/>
      <c r="I41" s="402" t="s">
        <v>649</v>
      </c>
      <c r="J41" s="398" t="s">
        <v>609</v>
      </c>
      <c r="K41" s="396"/>
      <c r="L41" s="547"/>
    </row>
    <row r="42" spans="1:12" ht="17.25" customHeight="1" x14ac:dyDescent="0.3">
      <c r="A42" s="593">
        <v>35</v>
      </c>
      <c r="B42" s="404">
        <v>43617</v>
      </c>
      <c r="C42" s="403" t="s">
        <v>605</v>
      </c>
      <c r="D42" s="592">
        <v>2100</v>
      </c>
      <c r="E42" s="399" t="s">
        <v>650</v>
      </c>
      <c r="F42" s="504" t="s">
        <v>651</v>
      </c>
      <c r="G42" s="400"/>
      <c r="H42" s="401"/>
      <c r="I42" s="402" t="s">
        <v>652</v>
      </c>
      <c r="J42" s="398" t="s">
        <v>609</v>
      </c>
      <c r="K42" s="396"/>
      <c r="L42" s="547"/>
    </row>
    <row r="43" spans="1:12" ht="17.25" customHeight="1" x14ac:dyDescent="0.3">
      <c r="A43" s="396">
        <v>36</v>
      </c>
      <c r="B43" s="404">
        <v>43617</v>
      </c>
      <c r="C43" s="403" t="s">
        <v>605</v>
      </c>
      <c r="D43" s="592">
        <v>2800</v>
      </c>
      <c r="E43" s="399" t="s">
        <v>653</v>
      </c>
      <c r="F43" s="504" t="s">
        <v>654</v>
      </c>
      <c r="G43" s="400"/>
      <c r="H43" s="401"/>
      <c r="I43" s="402" t="s">
        <v>655</v>
      </c>
      <c r="J43" s="398" t="s">
        <v>609</v>
      </c>
      <c r="K43" s="396"/>
      <c r="L43" s="547"/>
    </row>
    <row r="44" spans="1:12" ht="17.25" customHeight="1" x14ac:dyDescent="0.3">
      <c r="A44" s="593">
        <v>37</v>
      </c>
      <c r="B44" s="404">
        <v>43617</v>
      </c>
      <c r="C44" s="403" t="s">
        <v>605</v>
      </c>
      <c r="D44" s="592">
        <v>2800</v>
      </c>
      <c r="E44" s="399" t="s">
        <v>656</v>
      </c>
      <c r="F44" s="504" t="s">
        <v>657</v>
      </c>
      <c r="G44" s="400"/>
      <c r="H44" s="401"/>
      <c r="I44" s="402" t="s">
        <v>658</v>
      </c>
      <c r="J44" s="398" t="s">
        <v>609</v>
      </c>
      <c r="K44" s="396"/>
      <c r="L44" s="547"/>
    </row>
    <row r="45" spans="1:12" ht="17.25" customHeight="1" x14ac:dyDescent="0.3">
      <c r="A45" s="396">
        <v>38</v>
      </c>
      <c r="B45" s="404">
        <v>43617</v>
      </c>
      <c r="C45" s="403" t="s">
        <v>605</v>
      </c>
      <c r="D45" s="592">
        <v>5600</v>
      </c>
      <c r="E45" s="399" t="s">
        <v>659</v>
      </c>
      <c r="F45" s="504" t="s">
        <v>660</v>
      </c>
      <c r="G45" s="400"/>
      <c r="H45" s="401"/>
      <c r="I45" s="402" t="s">
        <v>661</v>
      </c>
      <c r="J45" s="398" t="s">
        <v>609</v>
      </c>
      <c r="K45" s="396"/>
      <c r="L45" s="547"/>
    </row>
    <row r="46" spans="1:12" ht="17.25" customHeight="1" x14ac:dyDescent="0.3">
      <c r="A46" s="593">
        <v>39</v>
      </c>
      <c r="B46" s="404">
        <v>43617</v>
      </c>
      <c r="C46" s="403" t="s">
        <v>605</v>
      </c>
      <c r="D46" s="592">
        <v>1400</v>
      </c>
      <c r="E46" s="399" t="s">
        <v>662</v>
      </c>
      <c r="F46" s="504" t="s">
        <v>663</v>
      </c>
      <c r="G46" s="400"/>
      <c r="H46" s="401"/>
      <c r="I46" s="402" t="s">
        <v>664</v>
      </c>
      <c r="J46" s="398" t="s">
        <v>609</v>
      </c>
      <c r="K46" s="396"/>
      <c r="L46" s="547"/>
    </row>
    <row r="47" spans="1:12" ht="17.25" customHeight="1" x14ac:dyDescent="0.3">
      <c r="A47" s="396">
        <v>40</v>
      </c>
      <c r="B47" s="404">
        <v>43617</v>
      </c>
      <c r="C47" s="403" t="s">
        <v>605</v>
      </c>
      <c r="D47" s="592">
        <v>2100</v>
      </c>
      <c r="E47" s="399" t="s">
        <v>665</v>
      </c>
      <c r="F47" s="504" t="s">
        <v>666</v>
      </c>
      <c r="G47" s="400"/>
      <c r="H47" s="401"/>
      <c r="I47" s="402" t="s">
        <v>667</v>
      </c>
      <c r="J47" s="398" t="s">
        <v>609</v>
      </c>
      <c r="K47" s="396"/>
      <c r="L47" s="547"/>
    </row>
    <row r="48" spans="1:12" ht="17.25" customHeight="1" x14ac:dyDescent="0.3">
      <c r="A48" s="593">
        <v>41</v>
      </c>
      <c r="B48" s="404">
        <v>43617</v>
      </c>
      <c r="C48" s="403" t="s">
        <v>605</v>
      </c>
      <c r="D48" s="592">
        <v>5600</v>
      </c>
      <c r="E48" s="399" t="s">
        <v>668</v>
      </c>
      <c r="F48" s="504" t="s">
        <v>669</v>
      </c>
      <c r="G48" s="400"/>
      <c r="H48" s="401"/>
      <c r="I48" s="402" t="s">
        <v>670</v>
      </c>
      <c r="J48" s="398" t="s">
        <v>609</v>
      </c>
      <c r="K48" s="396"/>
      <c r="L48" s="547"/>
    </row>
    <row r="49" spans="1:12" ht="17.25" customHeight="1" x14ac:dyDescent="0.3">
      <c r="A49" s="396">
        <v>42</v>
      </c>
      <c r="B49" s="404">
        <v>43617</v>
      </c>
      <c r="C49" s="403" t="s">
        <v>605</v>
      </c>
      <c r="D49" s="592">
        <v>2100</v>
      </c>
      <c r="E49" s="399" t="s">
        <v>671</v>
      </c>
      <c r="F49" s="504" t="s">
        <v>672</v>
      </c>
      <c r="G49" s="400"/>
      <c r="H49" s="401"/>
      <c r="I49" s="402" t="s">
        <v>673</v>
      </c>
      <c r="J49" s="398" t="s">
        <v>609</v>
      </c>
      <c r="K49" s="396"/>
      <c r="L49" s="547"/>
    </row>
    <row r="50" spans="1:12" ht="17.25" customHeight="1" x14ac:dyDescent="0.3">
      <c r="A50" s="593">
        <v>43</v>
      </c>
      <c r="B50" s="404">
        <v>43617</v>
      </c>
      <c r="C50" s="403" t="s">
        <v>605</v>
      </c>
      <c r="D50" s="592">
        <v>2150</v>
      </c>
      <c r="E50" s="399" t="s">
        <v>674</v>
      </c>
      <c r="F50" s="504" t="s">
        <v>675</v>
      </c>
      <c r="G50" s="400"/>
      <c r="H50" s="401"/>
      <c r="I50" s="402" t="s">
        <v>676</v>
      </c>
      <c r="J50" s="398" t="s">
        <v>609</v>
      </c>
      <c r="K50" s="396"/>
      <c r="L50" s="547"/>
    </row>
    <row r="51" spans="1:12" ht="17.25" customHeight="1" x14ac:dyDescent="0.3">
      <c r="A51" s="396">
        <v>44</v>
      </c>
      <c r="B51" s="404">
        <v>43617</v>
      </c>
      <c r="C51" s="403" t="s">
        <v>605</v>
      </c>
      <c r="D51" s="592">
        <v>4900</v>
      </c>
      <c r="E51" s="399" t="s">
        <v>677</v>
      </c>
      <c r="F51" s="504" t="s">
        <v>678</v>
      </c>
      <c r="G51" s="400"/>
      <c r="H51" s="401"/>
      <c r="I51" s="402" t="s">
        <v>679</v>
      </c>
      <c r="J51" s="398" t="s">
        <v>609</v>
      </c>
      <c r="K51" s="396"/>
      <c r="L51" s="547"/>
    </row>
    <row r="52" spans="1:12" ht="17.25" customHeight="1" x14ac:dyDescent="0.3">
      <c r="A52" s="593">
        <v>45</v>
      </c>
      <c r="B52" s="404">
        <v>43617</v>
      </c>
      <c r="C52" s="403" t="s">
        <v>605</v>
      </c>
      <c r="D52" s="592">
        <v>4200</v>
      </c>
      <c r="E52" s="399" t="s">
        <v>680</v>
      </c>
      <c r="F52" s="504" t="s">
        <v>681</v>
      </c>
      <c r="G52" s="400"/>
      <c r="H52" s="401"/>
      <c r="I52" s="402" t="s">
        <v>682</v>
      </c>
      <c r="J52" s="398" t="s">
        <v>609</v>
      </c>
      <c r="K52" s="396"/>
      <c r="L52" s="547"/>
    </row>
    <row r="53" spans="1:12" ht="17.25" customHeight="1" x14ac:dyDescent="0.3">
      <c r="A53" s="396">
        <v>46</v>
      </c>
      <c r="B53" s="397">
        <v>43623</v>
      </c>
      <c r="C53" s="398" t="s">
        <v>605</v>
      </c>
      <c r="D53" s="590">
        <v>4500</v>
      </c>
      <c r="E53" s="549" t="s">
        <v>683</v>
      </c>
      <c r="F53" s="504" t="s">
        <v>684</v>
      </c>
      <c r="G53" s="400"/>
      <c r="H53" s="401"/>
      <c r="I53" s="402" t="s">
        <v>685</v>
      </c>
      <c r="J53" s="398" t="s">
        <v>609</v>
      </c>
      <c r="K53" s="396"/>
      <c r="L53" s="547"/>
    </row>
    <row r="54" spans="1:12" ht="21" customHeight="1" x14ac:dyDescent="0.3">
      <c r="A54" s="593">
        <v>47</v>
      </c>
      <c r="B54" s="397">
        <v>43770</v>
      </c>
      <c r="C54" s="398" t="s">
        <v>605</v>
      </c>
      <c r="D54" s="590">
        <v>1495</v>
      </c>
      <c r="E54" s="549" t="s">
        <v>1319</v>
      </c>
      <c r="F54" s="552">
        <v>45001003369</v>
      </c>
      <c r="G54" s="400"/>
      <c r="H54" s="401"/>
      <c r="I54" s="553" t="s">
        <v>1320</v>
      </c>
      <c r="J54" s="403" t="s">
        <v>1321</v>
      </c>
      <c r="K54" s="396"/>
      <c r="L54" s="403"/>
    </row>
    <row r="55" spans="1:12" ht="21" customHeight="1" x14ac:dyDescent="0.3">
      <c r="A55" s="396">
        <v>48</v>
      </c>
      <c r="B55" s="397">
        <v>43770</v>
      </c>
      <c r="C55" s="398" t="s">
        <v>605</v>
      </c>
      <c r="D55" s="590">
        <v>1458</v>
      </c>
      <c r="E55" s="549" t="s">
        <v>1322</v>
      </c>
      <c r="F55" s="552">
        <v>13001002374</v>
      </c>
      <c r="G55" s="400"/>
      <c r="H55" s="401"/>
      <c r="I55" s="553" t="s">
        <v>1323</v>
      </c>
      <c r="J55" s="403" t="s">
        <v>1321</v>
      </c>
      <c r="K55" s="396"/>
      <c r="L55" s="403"/>
    </row>
    <row r="56" spans="1:12" ht="18.75" customHeight="1" x14ac:dyDescent="0.3">
      <c r="A56" s="593">
        <v>49</v>
      </c>
      <c r="B56" s="404">
        <v>43482</v>
      </c>
      <c r="C56" s="398" t="s">
        <v>605</v>
      </c>
      <c r="D56" s="591">
        <v>1911</v>
      </c>
      <c r="E56" s="399" t="s">
        <v>680</v>
      </c>
      <c r="F56" s="504" t="s">
        <v>681</v>
      </c>
      <c r="G56" s="508"/>
      <c r="H56" s="401"/>
      <c r="I56" s="402" t="s">
        <v>1649</v>
      </c>
      <c r="J56" s="547" t="s">
        <v>609</v>
      </c>
      <c r="K56" s="548"/>
      <c r="L56" s="547"/>
    </row>
    <row r="57" spans="1:12" ht="18.75" customHeight="1" x14ac:dyDescent="0.3">
      <c r="A57" s="396">
        <v>50</v>
      </c>
      <c r="B57" s="404">
        <v>43482</v>
      </c>
      <c r="C57" s="398" t="s">
        <v>605</v>
      </c>
      <c r="D57" s="591">
        <v>2250</v>
      </c>
      <c r="E57" s="399" t="s">
        <v>680</v>
      </c>
      <c r="F57" s="504" t="s">
        <v>681</v>
      </c>
      <c r="G57" s="508"/>
      <c r="H57" s="401"/>
      <c r="I57" s="402" t="s">
        <v>1650</v>
      </c>
      <c r="J57" s="547" t="s">
        <v>609</v>
      </c>
      <c r="K57" s="548"/>
      <c r="L57" s="547"/>
    </row>
    <row r="58" spans="1:12" ht="18.75" customHeight="1" x14ac:dyDescent="0.3">
      <c r="A58" s="593">
        <v>51</v>
      </c>
      <c r="B58" s="404">
        <v>43482</v>
      </c>
      <c r="C58" s="398" t="s">
        <v>605</v>
      </c>
      <c r="D58" s="591">
        <v>3150</v>
      </c>
      <c r="E58" s="399" t="s">
        <v>677</v>
      </c>
      <c r="F58" s="504" t="s">
        <v>678</v>
      </c>
      <c r="G58" s="508"/>
      <c r="H58" s="401"/>
      <c r="I58" s="402" t="s">
        <v>1651</v>
      </c>
      <c r="J58" s="547" t="s">
        <v>609</v>
      </c>
      <c r="K58" s="548"/>
      <c r="L58" s="547"/>
    </row>
    <row r="59" spans="1:12" ht="18.75" customHeight="1" x14ac:dyDescent="0.3">
      <c r="A59" s="396">
        <v>52</v>
      </c>
      <c r="B59" s="404">
        <v>43482</v>
      </c>
      <c r="C59" s="398" t="s">
        <v>605</v>
      </c>
      <c r="D59" s="591">
        <v>2025</v>
      </c>
      <c r="E59" s="399" t="s">
        <v>674</v>
      </c>
      <c r="F59" s="504" t="s">
        <v>675</v>
      </c>
      <c r="G59" s="508"/>
      <c r="H59" s="401"/>
      <c r="I59" s="402" t="s">
        <v>1652</v>
      </c>
      <c r="J59" s="547" t="s">
        <v>609</v>
      </c>
      <c r="K59" s="548"/>
      <c r="L59" s="547"/>
    </row>
    <row r="60" spans="1:12" ht="18.75" customHeight="1" x14ac:dyDescent="0.3">
      <c r="A60" s="593">
        <v>53</v>
      </c>
      <c r="B60" s="404">
        <v>43482</v>
      </c>
      <c r="C60" s="398" t="s">
        <v>605</v>
      </c>
      <c r="D60" s="591">
        <v>1350</v>
      </c>
      <c r="E60" s="399" t="s">
        <v>671</v>
      </c>
      <c r="F60" s="504" t="s">
        <v>672</v>
      </c>
      <c r="G60" s="508"/>
      <c r="H60" s="401"/>
      <c r="I60" s="402" t="s">
        <v>1653</v>
      </c>
      <c r="J60" s="547" t="s">
        <v>609</v>
      </c>
      <c r="K60" s="548"/>
      <c r="L60" s="547"/>
    </row>
    <row r="61" spans="1:12" ht="18.75" customHeight="1" x14ac:dyDescent="0.3">
      <c r="A61" s="396">
        <v>54</v>
      </c>
      <c r="B61" s="404">
        <v>43482</v>
      </c>
      <c r="C61" s="398" t="s">
        <v>605</v>
      </c>
      <c r="D61" s="591">
        <v>3600</v>
      </c>
      <c r="E61" s="399" t="s">
        <v>668</v>
      </c>
      <c r="F61" s="504" t="s">
        <v>669</v>
      </c>
      <c r="G61" s="508"/>
      <c r="H61" s="401"/>
      <c r="I61" s="402" t="s">
        <v>1654</v>
      </c>
      <c r="J61" s="547" t="s">
        <v>609</v>
      </c>
      <c r="K61" s="548"/>
      <c r="L61" s="547"/>
    </row>
    <row r="62" spans="1:12" ht="18.75" customHeight="1" x14ac:dyDescent="0.3">
      <c r="A62" s="593">
        <v>55</v>
      </c>
      <c r="B62" s="404">
        <v>43482</v>
      </c>
      <c r="C62" s="398" t="s">
        <v>605</v>
      </c>
      <c r="D62" s="591">
        <v>900</v>
      </c>
      <c r="E62" s="399" t="s">
        <v>1679</v>
      </c>
      <c r="F62" s="504" t="s">
        <v>1638</v>
      </c>
      <c r="G62" s="508"/>
      <c r="H62" s="401"/>
      <c r="I62" s="402" t="s">
        <v>1655</v>
      </c>
      <c r="J62" s="547" t="s">
        <v>609</v>
      </c>
      <c r="K62" s="548"/>
      <c r="L62" s="547"/>
    </row>
    <row r="63" spans="1:12" ht="18.75" customHeight="1" x14ac:dyDescent="0.3">
      <c r="A63" s="396">
        <v>56</v>
      </c>
      <c r="B63" s="404">
        <v>43482</v>
      </c>
      <c r="C63" s="398" t="s">
        <v>605</v>
      </c>
      <c r="D63" s="591">
        <v>1350</v>
      </c>
      <c r="E63" s="399" t="s">
        <v>665</v>
      </c>
      <c r="F63" s="504" t="s">
        <v>666</v>
      </c>
      <c r="G63" s="508"/>
      <c r="H63" s="401"/>
      <c r="I63" s="402" t="s">
        <v>1656</v>
      </c>
      <c r="J63" s="547" t="s">
        <v>609</v>
      </c>
      <c r="K63" s="548"/>
      <c r="L63" s="547"/>
    </row>
    <row r="64" spans="1:12" ht="18.75" customHeight="1" x14ac:dyDescent="0.3">
      <c r="A64" s="593">
        <v>57</v>
      </c>
      <c r="B64" s="404">
        <v>43482</v>
      </c>
      <c r="C64" s="398" t="s">
        <v>605</v>
      </c>
      <c r="D64" s="591">
        <v>900</v>
      </c>
      <c r="E64" s="399" t="s">
        <v>662</v>
      </c>
      <c r="F64" s="504" t="s">
        <v>663</v>
      </c>
      <c r="G64" s="508"/>
      <c r="H64" s="401"/>
      <c r="I64" s="402" t="s">
        <v>1657</v>
      </c>
      <c r="J64" s="547" t="s">
        <v>609</v>
      </c>
      <c r="K64" s="548"/>
      <c r="L64" s="547"/>
    </row>
    <row r="65" spans="1:12" ht="18.75" customHeight="1" x14ac:dyDescent="0.3">
      <c r="A65" s="396">
        <v>58</v>
      </c>
      <c r="B65" s="404">
        <v>43482</v>
      </c>
      <c r="C65" s="398" t="s">
        <v>605</v>
      </c>
      <c r="D65" s="591">
        <v>2250</v>
      </c>
      <c r="E65" s="399" t="s">
        <v>1680</v>
      </c>
      <c r="F65" s="504" t="s">
        <v>1639</v>
      </c>
      <c r="G65" s="508"/>
      <c r="H65" s="401"/>
      <c r="I65" s="402" t="s">
        <v>1658</v>
      </c>
      <c r="J65" s="547" t="s">
        <v>609</v>
      </c>
      <c r="K65" s="548"/>
      <c r="L65" s="547"/>
    </row>
    <row r="66" spans="1:12" ht="18.75" customHeight="1" x14ac:dyDescent="0.3">
      <c r="A66" s="593">
        <v>59</v>
      </c>
      <c r="B66" s="404">
        <v>43482</v>
      </c>
      <c r="C66" s="398" t="s">
        <v>605</v>
      </c>
      <c r="D66" s="591">
        <v>3600</v>
      </c>
      <c r="E66" s="399" t="s">
        <v>659</v>
      </c>
      <c r="F66" s="504" t="s">
        <v>660</v>
      </c>
      <c r="G66" s="508"/>
      <c r="H66" s="401"/>
      <c r="I66" s="402" t="s">
        <v>1659</v>
      </c>
      <c r="J66" s="547" t="s">
        <v>609</v>
      </c>
      <c r="K66" s="548"/>
      <c r="L66" s="547"/>
    </row>
    <row r="67" spans="1:12" ht="18.75" customHeight="1" x14ac:dyDescent="0.3">
      <c r="A67" s="396">
        <v>60</v>
      </c>
      <c r="B67" s="404">
        <v>43482</v>
      </c>
      <c r="C67" s="398" t="s">
        <v>605</v>
      </c>
      <c r="D67" s="591">
        <v>703.22</v>
      </c>
      <c r="E67" s="399" t="s">
        <v>1681</v>
      </c>
      <c r="F67" s="504" t="s">
        <v>1640</v>
      </c>
      <c r="G67" s="508"/>
      <c r="H67" s="401"/>
      <c r="I67" s="402" t="s">
        <v>1660</v>
      </c>
      <c r="J67" s="547" t="s">
        <v>609</v>
      </c>
      <c r="K67" s="548"/>
      <c r="L67" s="547"/>
    </row>
    <row r="68" spans="1:12" ht="18.75" customHeight="1" x14ac:dyDescent="0.3">
      <c r="A68" s="593">
        <v>61</v>
      </c>
      <c r="B68" s="404">
        <v>43482</v>
      </c>
      <c r="C68" s="398" t="s">
        <v>605</v>
      </c>
      <c r="D68" s="591">
        <v>1800</v>
      </c>
      <c r="E68" s="399" t="s">
        <v>656</v>
      </c>
      <c r="F68" s="504" t="s">
        <v>657</v>
      </c>
      <c r="G68" s="508"/>
      <c r="H68" s="401"/>
      <c r="I68" s="402" t="s">
        <v>1661</v>
      </c>
      <c r="J68" s="547" t="s">
        <v>609</v>
      </c>
      <c r="K68" s="548"/>
      <c r="L68" s="547"/>
    </row>
    <row r="69" spans="1:12" ht="18.75" customHeight="1" x14ac:dyDescent="0.3">
      <c r="A69" s="396">
        <v>62</v>
      </c>
      <c r="B69" s="404">
        <v>43482</v>
      </c>
      <c r="C69" s="398" t="s">
        <v>605</v>
      </c>
      <c r="D69" s="591">
        <v>1800</v>
      </c>
      <c r="E69" s="399" t="s">
        <v>1682</v>
      </c>
      <c r="F69" s="504" t="s">
        <v>1641</v>
      </c>
      <c r="G69" s="508"/>
      <c r="H69" s="401"/>
      <c r="I69" s="402" t="s">
        <v>1662</v>
      </c>
      <c r="J69" s="547" t="s">
        <v>609</v>
      </c>
      <c r="K69" s="548"/>
      <c r="L69" s="547"/>
    </row>
    <row r="70" spans="1:12" ht="18.75" customHeight="1" x14ac:dyDescent="0.3">
      <c r="A70" s="593">
        <v>63</v>
      </c>
      <c r="B70" s="404">
        <v>43482</v>
      </c>
      <c r="C70" s="398" t="s">
        <v>605</v>
      </c>
      <c r="D70" s="591">
        <v>1800</v>
      </c>
      <c r="E70" s="399" t="s">
        <v>653</v>
      </c>
      <c r="F70" s="504" t="s">
        <v>654</v>
      </c>
      <c r="G70" s="508"/>
      <c r="H70" s="401"/>
      <c r="I70" s="402" t="s">
        <v>1663</v>
      </c>
      <c r="J70" s="547" t="s">
        <v>609</v>
      </c>
      <c r="K70" s="548"/>
      <c r="L70" s="547"/>
    </row>
    <row r="71" spans="1:12" ht="18.75" customHeight="1" x14ac:dyDescent="0.3">
      <c r="A71" s="396">
        <v>64</v>
      </c>
      <c r="B71" s="404">
        <v>43482</v>
      </c>
      <c r="C71" s="398" t="s">
        <v>605</v>
      </c>
      <c r="D71" s="591">
        <v>3150</v>
      </c>
      <c r="E71" s="399" t="s">
        <v>1683</v>
      </c>
      <c r="F71" s="504" t="s">
        <v>1642</v>
      </c>
      <c r="G71" s="508"/>
      <c r="H71" s="401"/>
      <c r="I71" s="402" t="s">
        <v>1664</v>
      </c>
      <c r="J71" s="547" t="s">
        <v>609</v>
      </c>
      <c r="K71" s="548"/>
      <c r="L71" s="547"/>
    </row>
    <row r="72" spans="1:12" ht="18.75" customHeight="1" x14ac:dyDescent="0.3">
      <c r="A72" s="593">
        <v>65</v>
      </c>
      <c r="B72" s="404">
        <v>43482</v>
      </c>
      <c r="C72" s="398" t="s">
        <v>605</v>
      </c>
      <c r="D72" s="591">
        <v>1350</v>
      </c>
      <c r="E72" s="399" t="s">
        <v>650</v>
      </c>
      <c r="F72" s="504" t="s">
        <v>651</v>
      </c>
      <c r="G72" s="508"/>
      <c r="H72" s="401"/>
      <c r="I72" s="402" t="s">
        <v>1665</v>
      </c>
      <c r="J72" s="547" t="s">
        <v>609</v>
      </c>
      <c r="K72" s="548"/>
      <c r="L72" s="547"/>
    </row>
    <row r="73" spans="1:12" ht="18.75" customHeight="1" x14ac:dyDescent="0.3">
      <c r="A73" s="396">
        <v>66</v>
      </c>
      <c r="B73" s="404">
        <v>43482</v>
      </c>
      <c r="C73" s="398" t="s">
        <v>605</v>
      </c>
      <c r="D73" s="591">
        <v>1350</v>
      </c>
      <c r="E73" s="399" t="s">
        <v>1684</v>
      </c>
      <c r="F73" s="504" t="s">
        <v>1643</v>
      </c>
      <c r="G73" s="508"/>
      <c r="H73" s="401"/>
      <c r="I73" s="402" t="s">
        <v>1666</v>
      </c>
      <c r="J73" s="547" t="s">
        <v>609</v>
      </c>
      <c r="K73" s="548"/>
      <c r="L73" s="547"/>
    </row>
    <row r="74" spans="1:12" ht="18.75" customHeight="1" x14ac:dyDescent="0.3">
      <c r="A74" s="593">
        <v>67</v>
      </c>
      <c r="B74" s="404">
        <v>43482</v>
      </c>
      <c r="C74" s="398" t="s">
        <v>605</v>
      </c>
      <c r="D74" s="591">
        <v>2250</v>
      </c>
      <c r="E74" s="399" t="s">
        <v>647</v>
      </c>
      <c r="F74" s="504" t="s">
        <v>648</v>
      </c>
      <c r="G74" s="508"/>
      <c r="H74" s="401"/>
      <c r="I74" s="402" t="s">
        <v>1667</v>
      </c>
      <c r="J74" s="547" t="s">
        <v>609</v>
      </c>
      <c r="K74" s="548"/>
      <c r="L74" s="547"/>
    </row>
    <row r="75" spans="1:12" ht="18.75" customHeight="1" x14ac:dyDescent="0.3">
      <c r="A75" s="396">
        <v>68</v>
      </c>
      <c r="B75" s="404">
        <v>43482</v>
      </c>
      <c r="C75" s="398" t="s">
        <v>605</v>
      </c>
      <c r="D75" s="591">
        <v>3600</v>
      </c>
      <c r="E75" s="399" t="s">
        <v>644</v>
      </c>
      <c r="F75" s="504" t="s">
        <v>645</v>
      </c>
      <c r="G75" s="508"/>
      <c r="H75" s="401"/>
      <c r="I75" s="402" t="s">
        <v>1668</v>
      </c>
      <c r="J75" s="547" t="s">
        <v>609</v>
      </c>
      <c r="K75" s="548"/>
      <c r="L75" s="547"/>
    </row>
    <row r="76" spans="1:12" ht="18.75" customHeight="1" x14ac:dyDescent="0.3">
      <c r="A76" s="593">
        <v>69</v>
      </c>
      <c r="B76" s="404">
        <v>43482</v>
      </c>
      <c r="C76" s="398" t="s">
        <v>605</v>
      </c>
      <c r="D76" s="591">
        <v>3033</v>
      </c>
      <c r="E76" s="399" t="s">
        <v>1685</v>
      </c>
      <c r="F76" s="504" t="s">
        <v>1644</v>
      </c>
      <c r="G76" s="508"/>
      <c r="H76" s="401"/>
      <c r="I76" s="402" t="s">
        <v>1669</v>
      </c>
      <c r="J76" s="547" t="s">
        <v>609</v>
      </c>
      <c r="K76" s="548"/>
      <c r="L76" s="547"/>
    </row>
    <row r="77" spans="1:12" ht="18.75" customHeight="1" x14ac:dyDescent="0.3">
      <c r="A77" s="396">
        <v>70</v>
      </c>
      <c r="B77" s="404">
        <v>43482</v>
      </c>
      <c r="C77" s="398" t="s">
        <v>605</v>
      </c>
      <c r="D77" s="591">
        <v>900</v>
      </c>
      <c r="E77" s="399" t="s">
        <v>1686</v>
      </c>
      <c r="F77" s="504" t="s">
        <v>1645</v>
      </c>
      <c r="G77" s="508"/>
      <c r="H77" s="401"/>
      <c r="I77" s="402" t="s">
        <v>1670</v>
      </c>
      <c r="J77" s="547" t="s">
        <v>609</v>
      </c>
      <c r="K77" s="548"/>
      <c r="L77" s="547"/>
    </row>
    <row r="78" spans="1:12" ht="18.75" customHeight="1" x14ac:dyDescent="0.3">
      <c r="A78" s="593">
        <v>71</v>
      </c>
      <c r="B78" s="404">
        <v>43482</v>
      </c>
      <c r="C78" s="398" t="s">
        <v>605</v>
      </c>
      <c r="D78" s="591">
        <v>5400</v>
      </c>
      <c r="E78" s="399" t="s">
        <v>641</v>
      </c>
      <c r="F78" s="504" t="s">
        <v>642</v>
      </c>
      <c r="G78" s="508"/>
      <c r="H78" s="401"/>
      <c r="I78" s="402" t="s">
        <v>1671</v>
      </c>
      <c r="J78" s="547" t="s">
        <v>609</v>
      </c>
      <c r="K78" s="548"/>
      <c r="L78" s="547"/>
    </row>
    <row r="79" spans="1:12" ht="18.75" customHeight="1" x14ac:dyDescent="0.3">
      <c r="A79" s="396">
        <v>72</v>
      </c>
      <c r="B79" s="404">
        <v>43482</v>
      </c>
      <c r="C79" s="398" t="s">
        <v>605</v>
      </c>
      <c r="D79" s="591">
        <v>1350</v>
      </c>
      <c r="E79" s="399" t="s">
        <v>1687</v>
      </c>
      <c r="F79" s="504" t="s">
        <v>1646</v>
      </c>
      <c r="G79" s="508"/>
      <c r="H79" s="401"/>
      <c r="I79" s="402" t="s">
        <v>1672</v>
      </c>
      <c r="J79" s="547" t="s">
        <v>609</v>
      </c>
      <c r="K79" s="548"/>
      <c r="L79" s="547"/>
    </row>
    <row r="80" spans="1:12" ht="18.75" customHeight="1" x14ac:dyDescent="0.3">
      <c r="A80" s="593">
        <v>73</v>
      </c>
      <c r="B80" s="404">
        <v>43482</v>
      </c>
      <c r="C80" s="398" t="s">
        <v>605</v>
      </c>
      <c r="D80" s="591">
        <v>2250</v>
      </c>
      <c r="E80" s="399" t="s">
        <v>1688</v>
      </c>
      <c r="F80" s="504" t="s">
        <v>1647</v>
      </c>
      <c r="G80" s="508"/>
      <c r="H80" s="401"/>
      <c r="I80" s="402" t="s">
        <v>1673</v>
      </c>
      <c r="J80" s="547" t="s">
        <v>609</v>
      </c>
      <c r="K80" s="548"/>
      <c r="L80" s="547"/>
    </row>
    <row r="81" spans="1:12" ht="18.75" customHeight="1" x14ac:dyDescent="0.3">
      <c r="A81" s="396">
        <v>74</v>
      </c>
      <c r="B81" s="404">
        <v>43482</v>
      </c>
      <c r="C81" s="398" t="s">
        <v>605</v>
      </c>
      <c r="D81" s="591">
        <v>1350</v>
      </c>
      <c r="E81" s="399" t="s">
        <v>638</v>
      </c>
      <c r="F81" s="504" t="s">
        <v>639</v>
      </c>
      <c r="G81" s="508"/>
      <c r="H81" s="401"/>
      <c r="I81" s="402" t="s">
        <v>1674</v>
      </c>
      <c r="J81" s="547" t="s">
        <v>609</v>
      </c>
      <c r="K81" s="548"/>
      <c r="L81" s="547"/>
    </row>
    <row r="82" spans="1:12" ht="18.75" customHeight="1" x14ac:dyDescent="0.3">
      <c r="A82" s="593">
        <v>75</v>
      </c>
      <c r="B82" s="404">
        <v>43482</v>
      </c>
      <c r="C82" s="398" t="s">
        <v>605</v>
      </c>
      <c r="D82" s="591">
        <v>910</v>
      </c>
      <c r="E82" s="399" t="s">
        <v>610</v>
      </c>
      <c r="F82" s="504" t="s">
        <v>630</v>
      </c>
      <c r="G82" s="508"/>
      <c r="H82" s="401"/>
      <c r="I82" s="402" t="s">
        <v>1675</v>
      </c>
      <c r="J82" s="547" t="s">
        <v>609</v>
      </c>
      <c r="K82" s="548"/>
      <c r="L82" s="547"/>
    </row>
    <row r="83" spans="1:12" ht="18.75" customHeight="1" x14ac:dyDescent="0.3">
      <c r="A83" s="396">
        <v>76</v>
      </c>
      <c r="B83" s="404">
        <v>43482</v>
      </c>
      <c r="C83" s="398" t="s">
        <v>605</v>
      </c>
      <c r="D83" s="591">
        <v>1350</v>
      </c>
      <c r="E83" s="399" t="s">
        <v>635</v>
      </c>
      <c r="F83" s="504" t="s">
        <v>636</v>
      </c>
      <c r="G83" s="508"/>
      <c r="H83" s="401"/>
      <c r="I83" s="402" t="s">
        <v>1676</v>
      </c>
      <c r="J83" s="547" t="s">
        <v>609</v>
      </c>
      <c r="K83" s="548"/>
      <c r="L83" s="547"/>
    </row>
    <row r="84" spans="1:12" ht="18.75" customHeight="1" x14ac:dyDescent="0.3">
      <c r="A84" s="593">
        <v>77</v>
      </c>
      <c r="B84" s="404">
        <v>43482</v>
      </c>
      <c r="C84" s="398" t="s">
        <v>605</v>
      </c>
      <c r="D84" s="591">
        <v>900</v>
      </c>
      <c r="E84" s="399" t="s">
        <v>1689</v>
      </c>
      <c r="F84" s="504" t="s">
        <v>1648</v>
      </c>
      <c r="G84" s="508"/>
      <c r="H84" s="401"/>
      <c r="I84" s="402" t="s">
        <v>1677</v>
      </c>
      <c r="J84" s="547" t="s">
        <v>609</v>
      </c>
      <c r="K84" s="548"/>
      <c r="L84" s="547"/>
    </row>
    <row r="85" spans="1:12" ht="18.75" customHeight="1" x14ac:dyDescent="0.3">
      <c r="A85" s="396">
        <v>78</v>
      </c>
      <c r="B85" s="404">
        <v>43482</v>
      </c>
      <c r="C85" s="398" t="s">
        <v>605</v>
      </c>
      <c r="D85" s="591">
        <v>1350</v>
      </c>
      <c r="E85" s="399" t="s">
        <v>632</v>
      </c>
      <c r="F85" s="504" t="s">
        <v>633</v>
      </c>
      <c r="G85" s="508"/>
      <c r="H85" s="401"/>
      <c r="I85" s="402" t="s">
        <v>1678</v>
      </c>
      <c r="J85" s="403" t="s">
        <v>609</v>
      </c>
      <c r="K85" s="396"/>
      <c r="L85" s="547"/>
    </row>
    <row r="86" spans="1:12" ht="18.75" customHeight="1" x14ac:dyDescent="0.3">
      <c r="A86" s="593">
        <v>79</v>
      </c>
      <c r="B86" s="399" t="s">
        <v>1690</v>
      </c>
      <c r="C86" s="398" t="s">
        <v>605</v>
      </c>
      <c r="D86" s="591">
        <v>1355</v>
      </c>
      <c r="E86" s="509" t="s">
        <v>1930</v>
      </c>
      <c r="F86" s="399" t="s">
        <v>1728</v>
      </c>
      <c r="G86" s="399"/>
      <c r="H86" s="401"/>
      <c r="I86" s="510" t="s">
        <v>1833</v>
      </c>
      <c r="J86" s="403" t="s">
        <v>1321</v>
      </c>
      <c r="K86" s="396"/>
      <c r="L86" s="403"/>
    </row>
    <row r="87" spans="1:12" ht="18.75" customHeight="1" x14ac:dyDescent="0.3">
      <c r="A87" s="396">
        <v>80</v>
      </c>
      <c r="B87" s="399" t="s">
        <v>1690</v>
      </c>
      <c r="C87" s="398" t="s">
        <v>605</v>
      </c>
      <c r="D87" s="591">
        <v>1405</v>
      </c>
      <c r="E87" s="399" t="s">
        <v>1931</v>
      </c>
      <c r="F87" s="399" t="s">
        <v>1729</v>
      </c>
      <c r="G87" s="399"/>
      <c r="H87" s="401"/>
      <c r="I87" s="402" t="s">
        <v>1834</v>
      </c>
      <c r="J87" s="403" t="s">
        <v>1321</v>
      </c>
      <c r="K87" s="396"/>
      <c r="L87" s="403"/>
    </row>
    <row r="88" spans="1:12" ht="18.75" customHeight="1" x14ac:dyDescent="0.3">
      <c r="A88" s="593">
        <v>81</v>
      </c>
      <c r="B88" s="399" t="s">
        <v>1691</v>
      </c>
      <c r="C88" s="398" t="s">
        <v>605</v>
      </c>
      <c r="D88" s="591">
        <v>1815</v>
      </c>
      <c r="E88" s="399" t="s">
        <v>1932</v>
      </c>
      <c r="F88" s="399" t="s">
        <v>1730</v>
      </c>
      <c r="G88" s="399"/>
      <c r="H88" s="401"/>
      <c r="I88" s="402" t="s">
        <v>1835</v>
      </c>
      <c r="J88" s="403" t="s">
        <v>1321</v>
      </c>
      <c r="K88" s="396"/>
      <c r="L88" s="403"/>
    </row>
    <row r="89" spans="1:12" ht="18.75" customHeight="1" x14ac:dyDescent="0.3">
      <c r="A89" s="396">
        <v>82</v>
      </c>
      <c r="B89" s="399" t="s">
        <v>1691</v>
      </c>
      <c r="C89" s="398" t="s">
        <v>605</v>
      </c>
      <c r="D89" s="591">
        <v>1535</v>
      </c>
      <c r="E89" s="399" t="s">
        <v>1629</v>
      </c>
      <c r="F89" s="399" t="s">
        <v>1731</v>
      </c>
      <c r="G89" s="399"/>
      <c r="H89" s="401"/>
      <c r="I89" s="402" t="s">
        <v>1836</v>
      </c>
      <c r="J89" s="403" t="s">
        <v>1321</v>
      </c>
      <c r="K89" s="396"/>
      <c r="L89" s="403"/>
    </row>
    <row r="90" spans="1:12" ht="18.75" customHeight="1" x14ac:dyDescent="0.3">
      <c r="A90" s="593">
        <v>83</v>
      </c>
      <c r="B90" s="399" t="s">
        <v>1692</v>
      </c>
      <c r="C90" s="398" t="s">
        <v>605</v>
      </c>
      <c r="D90" s="591">
        <v>2445</v>
      </c>
      <c r="E90" s="399" t="s">
        <v>1933</v>
      </c>
      <c r="F90" s="399" t="s">
        <v>1732</v>
      </c>
      <c r="G90" s="399"/>
      <c r="H90" s="401"/>
      <c r="I90" s="402" t="s">
        <v>1837</v>
      </c>
      <c r="J90" s="403" t="s">
        <v>1321</v>
      </c>
      <c r="K90" s="396"/>
      <c r="L90" s="403"/>
    </row>
    <row r="91" spans="1:12" ht="18.75" customHeight="1" x14ac:dyDescent="0.3">
      <c r="A91" s="396">
        <v>84</v>
      </c>
      <c r="B91" s="399" t="s">
        <v>1692</v>
      </c>
      <c r="C91" s="398" t="s">
        <v>605</v>
      </c>
      <c r="D91" s="591">
        <v>1255</v>
      </c>
      <c r="E91" s="399" t="s">
        <v>1934</v>
      </c>
      <c r="F91" s="399" t="s">
        <v>1733</v>
      </c>
      <c r="G91" s="399"/>
      <c r="H91" s="401"/>
      <c r="I91" s="402" t="s">
        <v>1838</v>
      </c>
      <c r="J91" s="403" t="s">
        <v>1321</v>
      </c>
      <c r="K91" s="396"/>
      <c r="L91" s="403"/>
    </row>
    <row r="92" spans="1:12" ht="18.75" customHeight="1" x14ac:dyDescent="0.3">
      <c r="A92" s="593">
        <v>85</v>
      </c>
      <c r="B92" s="399" t="s">
        <v>1693</v>
      </c>
      <c r="C92" s="398" t="s">
        <v>605</v>
      </c>
      <c r="D92" s="591">
        <v>1621</v>
      </c>
      <c r="E92" s="399" t="s">
        <v>1935</v>
      </c>
      <c r="F92" s="399" t="s">
        <v>1734</v>
      </c>
      <c r="G92" s="399"/>
      <c r="H92" s="401"/>
      <c r="I92" s="402" t="s">
        <v>1839</v>
      </c>
      <c r="J92" s="403" t="s">
        <v>1321</v>
      </c>
      <c r="K92" s="396"/>
      <c r="L92" s="403"/>
    </row>
    <row r="93" spans="1:12" ht="18.75" customHeight="1" x14ac:dyDescent="0.3">
      <c r="A93" s="396">
        <v>86</v>
      </c>
      <c r="B93" s="399" t="s">
        <v>1693</v>
      </c>
      <c r="C93" s="398" t="s">
        <v>605</v>
      </c>
      <c r="D93" s="591">
        <v>1315</v>
      </c>
      <c r="E93" s="399" t="s">
        <v>1936</v>
      </c>
      <c r="F93" s="399" t="s">
        <v>1735</v>
      </c>
      <c r="G93" s="399"/>
      <c r="H93" s="401"/>
      <c r="I93" s="402" t="s">
        <v>1840</v>
      </c>
      <c r="J93" s="403" t="s">
        <v>1321</v>
      </c>
      <c r="K93" s="396"/>
      <c r="L93" s="403"/>
    </row>
    <row r="94" spans="1:12" ht="18.75" customHeight="1" x14ac:dyDescent="0.3">
      <c r="A94" s="593">
        <v>87</v>
      </c>
      <c r="B94" s="399" t="s">
        <v>1693</v>
      </c>
      <c r="C94" s="398" t="s">
        <v>605</v>
      </c>
      <c r="D94" s="591">
        <v>1355</v>
      </c>
      <c r="E94" s="399" t="s">
        <v>1937</v>
      </c>
      <c r="F94" s="399" t="s">
        <v>1736</v>
      </c>
      <c r="G94" s="399"/>
      <c r="H94" s="401"/>
      <c r="I94" s="402" t="s">
        <v>1841</v>
      </c>
      <c r="J94" s="403" t="s">
        <v>1321</v>
      </c>
      <c r="K94" s="396"/>
      <c r="L94" s="403"/>
    </row>
    <row r="95" spans="1:12" ht="18.75" customHeight="1" x14ac:dyDescent="0.3">
      <c r="A95" s="396">
        <v>88</v>
      </c>
      <c r="B95" s="399" t="s">
        <v>1693</v>
      </c>
      <c r="C95" s="398" t="s">
        <v>605</v>
      </c>
      <c r="D95" s="591">
        <v>1075</v>
      </c>
      <c r="E95" s="399" t="s">
        <v>584</v>
      </c>
      <c r="F95" s="399" t="s">
        <v>1737</v>
      </c>
      <c r="G95" s="399"/>
      <c r="H95" s="401"/>
      <c r="I95" s="402" t="s">
        <v>1842</v>
      </c>
      <c r="J95" s="403" t="s">
        <v>1321</v>
      </c>
      <c r="K95" s="396"/>
      <c r="L95" s="403"/>
    </row>
    <row r="96" spans="1:12" ht="18.75" customHeight="1" x14ac:dyDescent="0.3">
      <c r="A96" s="593">
        <v>89</v>
      </c>
      <c r="B96" s="399" t="s">
        <v>1694</v>
      </c>
      <c r="C96" s="398" t="s">
        <v>605</v>
      </c>
      <c r="D96" s="591">
        <v>1535</v>
      </c>
      <c r="E96" s="399" t="s">
        <v>1938</v>
      </c>
      <c r="F96" s="399" t="s">
        <v>1738</v>
      </c>
      <c r="G96" s="399"/>
      <c r="H96" s="401"/>
      <c r="I96" s="402" t="s">
        <v>1843</v>
      </c>
      <c r="J96" s="403" t="s">
        <v>1321</v>
      </c>
      <c r="K96" s="396"/>
      <c r="L96" s="403"/>
    </row>
    <row r="97" spans="1:12" ht="18.75" customHeight="1" x14ac:dyDescent="0.3">
      <c r="A97" s="396">
        <v>90</v>
      </c>
      <c r="B97" s="399" t="s">
        <v>1694</v>
      </c>
      <c r="C97" s="398" t="s">
        <v>605</v>
      </c>
      <c r="D97" s="591">
        <v>2339</v>
      </c>
      <c r="E97" s="399" t="s">
        <v>1939</v>
      </c>
      <c r="F97" s="399" t="s">
        <v>1739</v>
      </c>
      <c r="G97" s="399"/>
      <c r="H97" s="401"/>
      <c r="I97" s="402" t="s">
        <v>1844</v>
      </c>
      <c r="J97" s="403" t="s">
        <v>1321</v>
      </c>
      <c r="K97" s="396"/>
      <c r="L97" s="403"/>
    </row>
    <row r="98" spans="1:12" ht="18.75" customHeight="1" x14ac:dyDescent="0.3">
      <c r="A98" s="593">
        <v>91</v>
      </c>
      <c r="B98" s="399" t="s">
        <v>1694</v>
      </c>
      <c r="C98" s="398" t="s">
        <v>605</v>
      </c>
      <c r="D98" s="591">
        <v>1025</v>
      </c>
      <c r="E98" s="399" t="s">
        <v>1940</v>
      </c>
      <c r="F98" s="399" t="s">
        <v>1740</v>
      </c>
      <c r="G98" s="399"/>
      <c r="H98" s="401"/>
      <c r="I98" s="402" t="s">
        <v>1845</v>
      </c>
      <c r="J98" s="403" t="s">
        <v>1321</v>
      </c>
      <c r="K98" s="396"/>
      <c r="L98" s="403"/>
    </row>
    <row r="99" spans="1:12" ht="18.75" customHeight="1" x14ac:dyDescent="0.3">
      <c r="A99" s="396">
        <v>92</v>
      </c>
      <c r="B99" s="399" t="s">
        <v>1694</v>
      </c>
      <c r="C99" s="398" t="s">
        <v>605</v>
      </c>
      <c r="D99" s="591">
        <v>1255</v>
      </c>
      <c r="E99" s="399" t="s">
        <v>1590</v>
      </c>
      <c r="F99" s="399" t="s">
        <v>1741</v>
      </c>
      <c r="G99" s="399"/>
      <c r="H99" s="401"/>
      <c r="I99" s="402" t="s">
        <v>1846</v>
      </c>
      <c r="J99" s="403" t="s">
        <v>1321</v>
      </c>
      <c r="K99" s="396"/>
      <c r="L99" s="403"/>
    </row>
    <row r="100" spans="1:12" ht="18.75" customHeight="1" x14ac:dyDescent="0.3">
      <c r="A100" s="593">
        <v>93</v>
      </c>
      <c r="B100" s="399" t="s">
        <v>1695</v>
      </c>
      <c r="C100" s="398" t="s">
        <v>605</v>
      </c>
      <c r="D100" s="591">
        <v>545</v>
      </c>
      <c r="E100" s="399" t="s">
        <v>1587</v>
      </c>
      <c r="F100" s="399" t="s">
        <v>1742</v>
      </c>
      <c r="G100" s="399"/>
      <c r="H100" s="401"/>
      <c r="I100" s="402" t="s">
        <v>1847</v>
      </c>
      <c r="J100" s="403" t="s">
        <v>1321</v>
      </c>
      <c r="K100" s="396"/>
      <c r="L100" s="403"/>
    </row>
    <row r="101" spans="1:12" ht="18.75" customHeight="1" x14ac:dyDescent="0.3">
      <c r="A101" s="396">
        <v>94</v>
      </c>
      <c r="B101" s="399" t="s">
        <v>1695</v>
      </c>
      <c r="C101" s="398" t="s">
        <v>605</v>
      </c>
      <c r="D101" s="591">
        <v>280</v>
      </c>
      <c r="E101" s="399" t="s">
        <v>1601</v>
      </c>
      <c r="F101" s="399" t="s">
        <v>1743</v>
      </c>
      <c r="G101" s="399"/>
      <c r="H101" s="401"/>
      <c r="I101" s="402" t="s">
        <v>1848</v>
      </c>
      <c r="J101" s="403" t="s">
        <v>1321</v>
      </c>
      <c r="K101" s="396"/>
      <c r="L101" s="403"/>
    </row>
    <row r="102" spans="1:12" ht="18.75" customHeight="1" x14ac:dyDescent="0.3">
      <c r="A102" s="593">
        <v>95</v>
      </c>
      <c r="B102" s="399" t="s">
        <v>1695</v>
      </c>
      <c r="C102" s="398" t="s">
        <v>605</v>
      </c>
      <c r="D102" s="591">
        <v>545</v>
      </c>
      <c r="E102" s="399" t="s">
        <v>668</v>
      </c>
      <c r="F102" s="399" t="s">
        <v>669</v>
      </c>
      <c r="G102" s="399"/>
      <c r="H102" s="401"/>
      <c r="I102" s="402" t="s">
        <v>1849</v>
      </c>
      <c r="J102" s="403" t="s">
        <v>1321</v>
      </c>
      <c r="K102" s="396"/>
      <c r="L102" s="403"/>
    </row>
    <row r="103" spans="1:12" ht="18.75" customHeight="1" x14ac:dyDescent="0.3">
      <c r="A103" s="396">
        <v>96</v>
      </c>
      <c r="B103" s="399" t="s">
        <v>1695</v>
      </c>
      <c r="C103" s="398" t="s">
        <v>605</v>
      </c>
      <c r="D103" s="591">
        <v>545</v>
      </c>
      <c r="E103" s="399" t="s">
        <v>680</v>
      </c>
      <c r="F103" s="399" t="s">
        <v>681</v>
      </c>
      <c r="G103" s="399"/>
      <c r="H103" s="401"/>
      <c r="I103" s="402" t="s">
        <v>1850</v>
      </c>
      <c r="J103" s="403" t="s">
        <v>1321</v>
      </c>
      <c r="K103" s="396"/>
      <c r="L103" s="403"/>
    </row>
    <row r="104" spans="1:12" ht="18.75" customHeight="1" x14ac:dyDescent="0.3">
      <c r="A104" s="593">
        <v>97</v>
      </c>
      <c r="B104" s="399" t="s">
        <v>1696</v>
      </c>
      <c r="C104" s="398" t="s">
        <v>605</v>
      </c>
      <c r="D104" s="591">
        <v>545</v>
      </c>
      <c r="E104" s="399" t="s">
        <v>610</v>
      </c>
      <c r="F104" s="399" t="s">
        <v>630</v>
      </c>
      <c r="G104" s="399"/>
      <c r="H104" s="401"/>
      <c r="I104" s="402" t="s">
        <v>1849</v>
      </c>
      <c r="J104" s="403" t="s">
        <v>1321</v>
      </c>
      <c r="K104" s="396"/>
      <c r="L104" s="403"/>
    </row>
    <row r="105" spans="1:12" ht="18.75" customHeight="1" x14ac:dyDescent="0.3">
      <c r="A105" s="396">
        <v>98</v>
      </c>
      <c r="B105" s="399" t="s">
        <v>1696</v>
      </c>
      <c r="C105" s="398" t="s">
        <v>605</v>
      </c>
      <c r="D105" s="591">
        <v>200</v>
      </c>
      <c r="E105" s="399" t="s">
        <v>1941</v>
      </c>
      <c r="F105" s="399" t="s">
        <v>1744</v>
      </c>
      <c r="G105" s="399"/>
      <c r="H105" s="401"/>
      <c r="I105" s="402" t="s">
        <v>1851</v>
      </c>
      <c r="J105" s="403" t="s">
        <v>1321</v>
      </c>
      <c r="K105" s="396"/>
      <c r="L105" s="403"/>
    </row>
    <row r="106" spans="1:12" ht="18.75" customHeight="1" x14ac:dyDescent="0.3">
      <c r="A106" s="593">
        <v>99</v>
      </c>
      <c r="B106" s="399" t="s">
        <v>1696</v>
      </c>
      <c r="C106" s="398" t="s">
        <v>605</v>
      </c>
      <c r="D106" s="591">
        <v>230</v>
      </c>
      <c r="E106" s="399" t="s">
        <v>1942</v>
      </c>
      <c r="F106" s="399" t="s">
        <v>1745</v>
      </c>
      <c r="G106" s="399"/>
      <c r="H106" s="401"/>
      <c r="I106" s="402" t="s">
        <v>1852</v>
      </c>
      <c r="J106" s="403" t="s">
        <v>1321</v>
      </c>
      <c r="K106" s="396"/>
      <c r="L106" s="403"/>
    </row>
    <row r="107" spans="1:12" ht="18.75" customHeight="1" x14ac:dyDescent="0.3">
      <c r="A107" s="396">
        <v>100</v>
      </c>
      <c r="B107" s="399" t="s">
        <v>1697</v>
      </c>
      <c r="C107" s="398" t="s">
        <v>605</v>
      </c>
      <c r="D107" s="591">
        <v>545</v>
      </c>
      <c r="E107" s="399" t="s">
        <v>1943</v>
      </c>
      <c r="F107" s="399" t="s">
        <v>1746</v>
      </c>
      <c r="G107" s="399"/>
      <c r="H107" s="401"/>
      <c r="I107" s="402" t="s">
        <v>1849</v>
      </c>
      <c r="J107" s="403" t="s">
        <v>1321</v>
      </c>
      <c r="K107" s="396"/>
      <c r="L107" s="403"/>
    </row>
    <row r="108" spans="1:12" ht="18.75" customHeight="1" x14ac:dyDescent="0.3">
      <c r="A108" s="593">
        <v>101</v>
      </c>
      <c r="B108" s="399" t="s">
        <v>1697</v>
      </c>
      <c r="C108" s="398" t="s">
        <v>605</v>
      </c>
      <c r="D108" s="591">
        <v>230</v>
      </c>
      <c r="E108" s="399" t="s">
        <v>1944</v>
      </c>
      <c r="F108" s="399" t="s">
        <v>1747</v>
      </c>
      <c r="G108" s="399"/>
      <c r="H108" s="401"/>
      <c r="I108" s="402" t="s">
        <v>1853</v>
      </c>
      <c r="J108" s="403" t="s">
        <v>1321</v>
      </c>
      <c r="K108" s="396"/>
      <c r="L108" s="403"/>
    </row>
    <row r="109" spans="1:12" ht="18.75" customHeight="1" x14ac:dyDescent="0.3">
      <c r="A109" s="396">
        <v>102</v>
      </c>
      <c r="B109" s="399" t="s">
        <v>1697</v>
      </c>
      <c r="C109" s="398" t="s">
        <v>605</v>
      </c>
      <c r="D109" s="591">
        <v>280</v>
      </c>
      <c r="E109" s="399" t="s">
        <v>650</v>
      </c>
      <c r="F109" s="399" t="s">
        <v>651</v>
      </c>
      <c r="G109" s="399"/>
      <c r="H109" s="401"/>
      <c r="I109" s="402" t="s">
        <v>1854</v>
      </c>
      <c r="J109" s="403" t="s">
        <v>1321</v>
      </c>
      <c r="K109" s="396"/>
      <c r="L109" s="403"/>
    </row>
    <row r="110" spans="1:12" ht="18.75" customHeight="1" x14ac:dyDescent="0.3">
      <c r="A110" s="593">
        <v>103</v>
      </c>
      <c r="B110" s="399" t="s">
        <v>1697</v>
      </c>
      <c r="C110" s="398" t="s">
        <v>605</v>
      </c>
      <c r="D110" s="591">
        <v>280</v>
      </c>
      <c r="E110" s="399" t="s">
        <v>1593</v>
      </c>
      <c r="F110" s="399" t="s">
        <v>1748</v>
      </c>
      <c r="G110" s="399"/>
      <c r="H110" s="401"/>
      <c r="I110" s="402" t="s">
        <v>1854</v>
      </c>
      <c r="J110" s="403" t="s">
        <v>1321</v>
      </c>
      <c r="K110" s="396"/>
      <c r="L110" s="403"/>
    </row>
    <row r="111" spans="1:12" ht="18.75" customHeight="1" x14ac:dyDescent="0.3">
      <c r="A111" s="396">
        <v>104</v>
      </c>
      <c r="B111" s="399" t="s">
        <v>1698</v>
      </c>
      <c r="C111" s="398" t="s">
        <v>605</v>
      </c>
      <c r="D111" s="591">
        <v>200</v>
      </c>
      <c r="E111" s="399" t="s">
        <v>1945</v>
      </c>
      <c r="F111" s="399" t="s">
        <v>1749</v>
      </c>
      <c r="G111" s="399"/>
      <c r="H111" s="401"/>
      <c r="I111" s="402" t="s">
        <v>1855</v>
      </c>
      <c r="J111" s="403" t="s">
        <v>1321</v>
      </c>
      <c r="K111" s="396"/>
      <c r="L111" s="403"/>
    </row>
    <row r="112" spans="1:12" ht="18.75" customHeight="1" x14ac:dyDescent="0.3">
      <c r="A112" s="593">
        <v>105</v>
      </c>
      <c r="B112" s="399" t="s">
        <v>1698</v>
      </c>
      <c r="C112" s="398" t="s">
        <v>605</v>
      </c>
      <c r="D112" s="591">
        <v>695</v>
      </c>
      <c r="E112" s="399" t="s">
        <v>1586</v>
      </c>
      <c r="F112" s="399" t="s">
        <v>1750</v>
      </c>
      <c r="G112" s="399"/>
      <c r="H112" s="401"/>
      <c r="I112" s="402" t="s">
        <v>1856</v>
      </c>
      <c r="J112" s="403" t="s">
        <v>1321</v>
      </c>
      <c r="K112" s="396"/>
      <c r="L112" s="403"/>
    </row>
    <row r="113" spans="1:12" ht="18.75" customHeight="1" x14ac:dyDescent="0.3">
      <c r="A113" s="396">
        <v>106</v>
      </c>
      <c r="B113" s="399" t="s">
        <v>1698</v>
      </c>
      <c r="C113" s="398" t="s">
        <v>605</v>
      </c>
      <c r="D113" s="591">
        <v>244</v>
      </c>
      <c r="E113" s="399" t="s">
        <v>1632</v>
      </c>
      <c r="F113" s="399" t="s">
        <v>1751</v>
      </c>
      <c r="G113" s="399"/>
      <c r="H113" s="401"/>
      <c r="I113" s="402" t="s">
        <v>1857</v>
      </c>
      <c r="J113" s="403" t="s">
        <v>1321</v>
      </c>
      <c r="K113" s="396"/>
      <c r="L113" s="403"/>
    </row>
    <row r="114" spans="1:12" ht="18.75" customHeight="1" x14ac:dyDescent="0.3">
      <c r="A114" s="593">
        <v>107</v>
      </c>
      <c r="B114" s="399" t="s">
        <v>1695</v>
      </c>
      <c r="C114" s="398" t="s">
        <v>605</v>
      </c>
      <c r="D114" s="591">
        <v>280</v>
      </c>
      <c r="E114" s="399" t="s">
        <v>1946</v>
      </c>
      <c r="F114" s="399" t="s">
        <v>1752</v>
      </c>
      <c r="G114" s="399"/>
      <c r="H114" s="401"/>
      <c r="I114" s="402" t="s">
        <v>1854</v>
      </c>
      <c r="J114" s="403" t="s">
        <v>1321</v>
      </c>
      <c r="K114" s="396"/>
      <c r="L114" s="403"/>
    </row>
    <row r="115" spans="1:12" ht="18.75" customHeight="1" x14ac:dyDescent="0.3">
      <c r="A115" s="396">
        <v>108</v>
      </c>
      <c r="B115" s="399" t="s">
        <v>1699</v>
      </c>
      <c r="C115" s="398" t="s">
        <v>605</v>
      </c>
      <c r="D115" s="591">
        <v>200</v>
      </c>
      <c r="E115" s="399" t="s">
        <v>1947</v>
      </c>
      <c r="F115" s="399" t="s">
        <v>1753</v>
      </c>
      <c r="G115" s="399"/>
      <c r="H115" s="401"/>
      <c r="I115" s="402" t="s">
        <v>1858</v>
      </c>
      <c r="J115" s="403" t="s">
        <v>1321</v>
      </c>
      <c r="K115" s="396"/>
      <c r="L115" s="403"/>
    </row>
    <row r="116" spans="1:12" ht="18.75" customHeight="1" x14ac:dyDescent="0.3">
      <c r="A116" s="593">
        <v>109</v>
      </c>
      <c r="B116" s="399" t="s">
        <v>1699</v>
      </c>
      <c r="C116" s="398" t="s">
        <v>605</v>
      </c>
      <c r="D116" s="591">
        <v>230</v>
      </c>
      <c r="E116" s="399" t="s">
        <v>1594</v>
      </c>
      <c r="F116" s="399" t="s">
        <v>1754</v>
      </c>
      <c r="G116" s="399"/>
      <c r="H116" s="401"/>
      <c r="I116" s="402" t="s">
        <v>1859</v>
      </c>
      <c r="J116" s="403" t="s">
        <v>1321</v>
      </c>
      <c r="K116" s="396"/>
      <c r="L116" s="403"/>
    </row>
    <row r="117" spans="1:12" ht="18.75" customHeight="1" x14ac:dyDescent="0.3">
      <c r="A117" s="396">
        <v>110</v>
      </c>
      <c r="B117" s="399" t="s">
        <v>1699</v>
      </c>
      <c r="C117" s="398" t="s">
        <v>605</v>
      </c>
      <c r="D117" s="591">
        <v>100</v>
      </c>
      <c r="E117" s="399" t="s">
        <v>1606</v>
      </c>
      <c r="F117" s="399" t="s">
        <v>1755</v>
      </c>
      <c r="G117" s="399"/>
      <c r="H117" s="401"/>
      <c r="I117" s="402" t="s">
        <v>1860</v>
      </c>
      <c r="J117" s="403" t="s">
        <v>1321</v>
      </c>
      <c r="K117" s="396"/>
      <c r="L117" s="403"/>
    </row>
    <row r="118" spans="1:12" ht="18.75" customHeight="1" x14ac:dyDescent="0.3">
      <c r="A118" s="593">
        <v>111</v>
      </c>
      <c r="B118" s="399" t="s">
        <v>1697</v>
      </c>
      <c r="C118" s="398" t="s">
        <v>605</v>
      </c>
      <c r="D118" s="591">
        <v>340</v>
      </c>
      <c r="E118" s="399" t="s">
        <v>1948</v>
      </c>
      <c r="F118" s="399" t="s">
        <v>1756</v>
      </c>
      <c r="G118" s="399"/>
      <c r="H118" s="401"/>
      <c r="I118" s="402" t="s">
        <v>1861</v>
      </c>
      <c r="J118" s="403" t="s">
        <v>1321</v>
      </c>
      <c r="K118" s="396"/>
      <c r="L118" s="403"/>
    </row>
    <row r="119" spans="1:12" ht="18.75" customHeight="1" x14ac:dyDescent="0.3">
      <c r="A119" s="396">
        <v>112</v>
      </c>
      <c r="B119" s="399" t="s">
        <v>1697</v>
      </c>
      <c r="C119" s="398" t="s">
        <v>605</v>
      </c>
      <c r="D119" s="591">
        <v>122</v>
      </c>
      <c r="E119" s="399" t="s">
        <v>1949</v>
      </c>
      <c r="F119" s="399" t="s">
        <v>1757</v>
      </c>
      <c r="G119" s="399"/>
      <c r="H119" s="401"/>
      <c r="I119" s="402" t="s">
        <v>1862</v>
      </c>
      <c r="J119" s="403" t="s">
        <v>1321</v>
      </c>
      <c r="K119" s="396"/>
      <c r="L119" s="403"/>
    </row>
    <row r="120" spans="1:12" ht="18.75" customHeight="1" x14ac:dyDescent="0.3">
      <c r="A120" s="593">
        <v>113</v>
      </c>
      <c r="B120" s="399" t="s">
        <v>1697</v>
      </c>
      <c r="C120" s="398" t="s">
        <v>605</v>
      </c>
      <c r="D120" s="591">
        <v>180</v>
      </c>
      <c r="E120" s="399" t="s">
        <v>1950</v>
      </c>
      <c r="F120" s="399" t="s">
        <v>1758</v>
      </c>
      <c r="G120" s="399"/>
      <c r="H120" s="401"/>
      <c r="I120" s="402" t="s">
        <v>1863</v>
      </c>
      <c r="J120" s="403" t="s">
        <v>1321</v>
      </c>
      <c r="K120" s="396"/>
      <c r="L120" s="403"/>
    </row>
    <row r="121" spans="1:12" ht="18.75" customHeight="1" x14ac:dyDescent="0.3">
      <c r="A121" s="396">
        <v>114</v>
      </c>
      <c r="B121" s="399" t="s">
        <v>1699</v>
      </c>
      <c r="C121" s="398" t="s">
        <v>605</v>
      </c>
      <c r="D121" s="591">
        <v>545</v>
      </c>
      <c r="E121" s="399" t="s">
        <v>1951</v>
      </c>
      <c r="F121" s="399" t="s">
        <v>1759</v>
      </c>
      <c r="G121" s="399"/>
      <c r="H121" s="401"/>
      <c r="I121" s="402" t="s">
        <v>1864</v>
      </c>
      <c r="J121" s="403" t="s">
        <v>1321</v>
      </c>
      <c r="K121" s="396"/>
      <c r="L121" s="403"/>
    </row>
    <row r="122" spans="1:12" ht="18.75" customHeight="1" x14ac:dyDescent="0.3">
      <c r="A122" s="593">
        <v>115</v>
      </c>
      <c r="B122" s="399" t="s">
        <v>1699</v>
      </c>
      <c r="C122" s="398" t="s">
        <v>605</v>
      </c>
      <c r="D122" s="591">
        <v>545</v>
      </c>
      <c r="E122" s="399" t="s">
        <v>1952</v>
      </c>
      <c r="F122" s="399" t="s">
        <v>1760</v>
      </c>
      <c r="G122" s="399"/>
      <c r="H122" s="401"/>
      <c r="I122" s="402" t="s">
        <v>1864</v>
      </c>
      <c r="J122" s="403" t="s">
        <v>1321</v>
      </c>
      <c r="K122" s="396"/>
      <c r="L122" s="403"/>
    </row>
    <row r="123" spans="1:12" ht="18.75" customHeight="1" x14ac:dyDescent="0.3">
      <c r="A123" s="396">
        <v>116</v>
      </c>
      <c r="B123" s="399" t="s">
        <v>1699</v>
      </c>
      <c r="C123" s="398" t="s">
        <v>605</v>
      </c>
      <c r="D123" s="591">
        <v>545</v>
      </c>
      <c r="E123" s="399" t="s">
        <v>1953</v>
      </c>
      <c r="F123" s="399" t="s">
        <v>1761</v>
      </c>
      <c r="G123" s="399"/>
      <c r="H123" s="401"/>
      <c r="I123" s="402" t="s">
        <v>1864</v>
      </c>
      <c r="J123" s="403" t="s">
        <v>1321</v>
      </c>
      <c r="K123" s="396"/>
      <c r="L123" s="403"/>
    </row>
    <row r="124" spans="1:12" ht="18.75" customHeight="1" x14ac:dyDescent="0.3">
      <c r="A124" s="593">
        <v>117</v>
      </c>
      <c r="B124" s="399" t="s">
        <v>1699</v>
      </c>
      <c r="C124" s="398" t="s">
        <v>605</v>
      </c>
      <c r="D124" s="591">
        <v>545</v>
      </c>
      <c r="E124" s="399" t="s">
        <v>1954</v>
      </c>
      <c r="F124" s="399" t="s">
        <v>1762</v>
      </c>
      <c r="G124" s="399"/>
      <c r="H124" s="401"/>
      <c r="I124" s="402" t="s">
        <v>1864</v>
      </c>
      <c r="J124" s="403" t="s">
        <v>1321</v>
      </c>
      <c r="K124" s="396"/>
      <c r="L124" s="403"/>
    </row>
    <row r="125" spans="1:12" ht="18.75" customHeight="1" x14ac:dyDescent="0.3">
      <c r="A125" s="396">
        <v>118</v>
      </c>
      <c r="B125" s="399" t="s">
        <v>1700</v>
      </c>
      <c r="C125" s="398" t="s">
        <v>605</v>
      </c>
      <c r="D125" s="591">
        <v>545</v>
      </c>
      <c r="E125" s="399" t="s">
        <v>1955</v>
      </c>
      <c r="F125" s="399" t="s">
        <v>1763</v>
      </c>
      <c r="G125" s="399"/>
      <c r="H125" s="401"/>
      <c r="I125" s="402" t="s">
        <v>1864</v>
      </c>
      <c r="J125" s="403" t="s">
        <v>1321</v>
      </c>
      <c r="K125" s="396"/>
      <c r="L125" s="403"/>
    </row>
    <row r="126" spans="1:12" ht="18.75" customHeight="1" x14ac:dyDescent="0.3">
      <c r="A126" s="593">
        <v>119</v>
      </c>
      <c r="B126" s="399" t="s">
        <v>1700</v>
      </c>
      <c r="C126" s="398" t="s">
        <v>605</v>
      </c>
      <c r="D126" s="591">
        <v>545</v>
      </c>
      <c r="E126" s="399" t="s">
        <v>1956</v>
      </c>
      <c r="F126" s="399" t="s">
        <v>1764</v>
      </c>
      <c r="G126" s="399"/>
      <c r="H126" s="401"/>
      <c r="I126" s="402" t="s">
        <v>1864</v>
      </c>
      <c r="J126" s="403" t="s">
        <v>1321</v>
      </c>
      <c r="K126" s="396"/>
      <c r="L126" s="403"/>
    </row>
    <row r="127" spans="1:12" ht="18.75" customHeight="1" x14ac:dyDescent="0.3">
      <c r="A127" s="396">
        <v>120</v>
      </c>
      <c r="B127" s="399" t="s">
        <v>1700</v>
      </c>
      <c r="C127" s="398" t="s">
        <v>605</v>
      </c>
      <c r="D127" s="591">
        <v>845</v>
      </c>
      <c r="E127" s="399" t="s">
        <v>1957</v>
      </c>
      <c r="F127" s="399" t="s">
        <v>1765</v>
      </c>
      <c r="G127" s="399"/>
      <c r="H127" s="401"/>
      <c r="I127" s="402" t="s">
        <v>1865</v>
      </c>
      <c r="J127" s="403" t="s">
        <v>1321</v>
      </c>
      <c r="K127" s="396"/>
      <c r="L127" s="403"/>
    </row>
    <row r="128" spans="1:12" ht="18.75" customHeight="1" x14ac:dyDescent="0.3">
      <c r="A128" s="593">
        <v>121</v>
      </c>
      <c r="B128" s="399" t="s">
        <v>1700</v>
      </c>
      <c r="C128" s="398" t="s">
        <v>605</v>
      </c>
      <c r="D128" s="591">
        <v>545</v>
      </c>
      <c r="E128" s="399" t="s">
        <v>1958</v>
      </c>
      <c r="F128" s="399" t="s">
        <v>1766</v>
      </c>
      <c r="G128" s="399"/>
      <c r="H128" s="401"/>
      <c r="I128" s="402" t="s">
        <v>1864</v>
      </c>
      <c r="J128" s="403" t="s">
        <v>1321</v>
      </c>
      <c r="K128" s="396"/>
      <c r="L128" s="403"/>
    </row>
    <row r="129" spans="1:12" ht="18.75" customHeight="1" x14ac:dyDescent="0.3">
      <c r="A129" s="396">
        <v>122</v>
      </c>
      <c r="B129" s="399" t="s">
        <v>1700</v>
      </c>
      <c r="C129" s="398" t="s">
        <v>605</v>
      </c>
      <c r="D129" s="591">
        <v>545</v>
      </c>
      <c r="E129" s="399" t="s">
        <v>1959</v>
      </c>
      <c r="F129" s="399" t="s">
        <v>1767</v>
      </c>
      <c r="G129" s="399"/>
      <c r="H129" s="401"/>
      <c r="I129" s="402" t="s">
        <v>1864</v>
      </c>
      <c r="J129" s="403" t="s">
        <v>1321</v>
      </c>
      <c r="K129" s="396"/>
      <c r="L129" s="403"/>
    </row>
    <row r="130" spans="1:12" ht="18.75" customHeight="1" x14ac:dyDescent="0.3">
      <c r="A130" s="593">
        <v>123</v>
      </c>
      <c r="B130" s="399" t="s">
        <v>1700</v>
      </c>
      <c r="C130" s="398" t="s">
        <v>605</v>
      </c>
      <c r="D130" s="591">
        <v>795</v>
      </c>
      <c r="E130" s="399" t="s">
        <v>1960</v>
      </c>
      <c r="F130" s="399" t="s">
        <v>1768</v>
      </c>
      <c r="G130" s="399"/>
      <c r="H130" s="401"/>
      <c r="I130" s="402" t="s">
        <v>1866</v>
      </c>
      <c r="J130" s="403" t="s">
        <v>1321</v>
      </c>
      <c r="K130" s="396"/>
      <c r="L130" s="403"/>
    </row>
    <row r="131" spans="1:12" ht="18.75" customHeight="1" x14ac:dyDescent="0.3">
      <c r="A131" s="396">
        <v>124</v>
      </c>
      <c r="B131" s="399" t="s">
        <v>1698</v>
      </c>
      <c r="C131" s="398" t="s">
        <v>605</v>
      </c>
      <c r="D131" s="591">
        <v>545</v>
      </c>
      <c r="E131" s="399" t="s">
        <v>1961</v>
      </c>
      <c r="F131" s="399" t="s">
        <v>1769</v>
      </c>
      <c r="G131" s="399"/>
      <c r="H131" s="401"/>
      <c r="I131" s="402" t="s">
        <v>1864</v>
      </c>
      <c r="J131" s="403" t="s">
        <v>1321</v>
      </c>
      <c r="K131" s="396"/>
      <c r="L131" s="403"/>
    </row>
    <row r="132" spans="1:12" ht="18.75" customHeight="1" x14ac:dyDescent="0.3">
      <c r="A132" s="593">
        <v>125</v>
      </c>
      <c r="B132" s="399" t="s">
        <v>1698</v>
      </c>
      <c r="C132" s="398" t="s">
        <v>605</v>
      </c>
      <c r="D132" s="591">
        <v>545</v>
      </c>
      <c r="E132" s="399" t="s">
        <v>1603</v>
      </c>
      <c r="F132" s="399" t="s">
        <v>1770</v>
      </c>
      <c r="G132" s="399"/>
      <c r="H132" s="401"/>
      <c r="I132" s="402" t="s">
        <v>1864</v>
      </c>
      <c r="J132" s="403" t="s">
        <v>1321</v>
      </c>
      <c r="K132" s="396"/>
      <c r="L132" s="403"/>
    </row>
    <row r="133" spans="1:12" ht="18.75" customHeight="1" x14ac:dyDescent="0.3">
      <c r="A133" s="396">
        <v>126</v>
      </c>
      <c r="B133" s="399" t="s">
        <v>1698</v>
      </c>
      <c r="C133" s="398" t="s">
        <v>605</v>
      </c>
      <c r="D133" s="591">
        <v>545</v>
      </c>
      <c r="E133" s="399" t="s">
        <v>1962</v>
      </c>
      <c r="F133" s="399" t="s">
        <v>1771</v>
      </c>
      <c r="G133" s="399"/>
      <c r="H133" s="401"/>
      <c r="I133" s="402" t="s">
        <v>1864</v>
      </c>
      <c r="J133" s="403" t="s">
        <v>1321</v>
      </c>
      <c r="K133" s="396"/>
      <c r="L133" s="403"/>
    </row>
    <row r="134" spans="1:12" ht="18.75" customHeight="1" x14ac:dyDescent="0.3">
      <c r="A134" s="593">
        <v>127</v>
      </c>
      <c r="B134" s="399" t="s">
        <v>1698</v>
      </c>
      <c r="C134" s="398" t="s">
        <v>605</v>
      </c>
      <c r="D134" s="591">
        <v>995</v>
      </c>
      <c r="E134" s="399" t="s">
        <v>1963</v>
      </c>
      <c r="F134" s="399" t="s">
        <v>1772</v>
      </c>
      <c r="G134" s="399"/>
      <c r="H134" s="401"/>
      <c r="I134" s="402" t="s">
        <v>1867</v>
      </c>
      <c r="J134" s="403" t="s">
        <v>1321</v>
      </c>
      <c r="K134" s="396"/>
      <c r="L134" s="403"/>
    </row>
    <row r="135" spans="1:12" ht="18.75" customHeight="1" x14ac:dyDescent="0.3">
      <c r="A135" s="396">
        <v>128</v>
      </c>
      <c r="B135" s="399" t="s">
        <v>1698</v>
      </c>
      <c r="C135" s="398" t="s">
        <v>605</v>
      </c>
      <c r="D135" s="591">
        <v>940</v>
      </c>
      <c r="E135" s="399" t="s">
        <v>1964</v>
      </c>
      <c r="F135" s="399" t="s">
        <v>1773</v>
      </c>
      <c r="G135" s="399"/>
      <c r="H135" s="401"/>
      <c r="I135" s="402" t="s">
        <v>1868</v>
      </c>
      <c r="J135" s="403" t="s">
        <v>1321</v>
      </c>
      <c r="K135" s="396"/>
      <c r="L135" s="403"/>
    </row>
    <row r="136" spans="1:12" ht="18.75" customHeight="1" x14ac:dyDescent="0.3">
      <c r="A136" s="593">
        <v>129</v>
      </c>
      <c r="B136" s="399" t="s">
        <v>1698</v>
      </c>
      <c r="C136" s="398" t="s">
        <v>605</v>
      </c>
      <c r="D136" s="591">
        <v>1045</v>
      </c>
      <c r="E136" s="399" t="s">
        <v>1965</v>
      </c>
      <c r="F136" s="399" t="s">
        <v>1774</v>
      </c>
      <c r="G136" s="399"/>
      <c r="H136" s="401"/>
      <c r="I136" s="402" t="s">
        <v>1869</v>
      </c>
      <c r="J136" s="403" t="s">
        <v>1321</v>
      </c>
      <c r="K136" s="396"/>
      <c r="L136" s="403"/>
    </row>
    <row r="137" spans="1:12" ht="18.75" customHeight="1" x14ac:dyDescent="0.3">
      <c r="A137" s="396">
        <v>130</v>
      </c>
      <c r="B137" s="399" t="s">
        <v>1697</v>
      </c>
      <c r="C137" s="398" t="s">
        <v>605</v>
      </c>
      <c r="D137" s="591">
        <v>8585</v>
      </c>
      <c r="E137" s="399" t="s">
        <v>1966</v>
      </c>
      <c r="F137" s="399" t="s">
        <v>1775</v>
      </c>
      <c r="G137" s="399"/>
      <c r="H137" s="401"/>
      <c r="I137" s="402" t="s">
        <v>1870</v>
      </c>
      <c r="J137" s="403" t="s">
        <v>1321</v>
      </c>
      <c r="K137" s="396"/>
      <c r="L137" s="403"/>
    </row>
    <row r="138" spans="1:12" ht="18.75" customHeight="1" x14ac:dyDescent="0.3">
      <c r="A138" s="593">
        <v>131</v>
      </c>
      <c r="B138" s="399" t="s">
        <v>1697</v>
      </c>
      <c r="C138" s="398" t="s">
        <v>605</v>
      </c>
      <c r="D138" s="591">
        <v>350</v>
      </c>
      <c r="E138" s="399" t="s">
        <v>1605</v>
      </c>
      <c r="F138" s="399" t="s">
        <v>1640</v>
      </c>
      <c r="G138" s="399"/>
      <c r="H138" s="401"/>
      <c r="I138" s="402" t="s">
        <v>1871</v>
      </c>
      <c r="J138" s="403" t="s">
        <v>1321</v>
      </c>
      <c r="K138" s="396"/>
      <c r="L138" s="403"/>
    </row>
    <row r="139" spans="1:12" ht="18.75" customHeight="1" x14ac:dyDescent="0.3">
      <c r="A139" s="396">
        <v>132</v>
      </c>
      <c r="B139" s="399" t="s">
        <v>1697</v>
      </c>
      <c r="C139" s="398" t="s">
        <v>605</v>
      </c>
      <c r="D139" s="591">
        <v>1400</v>
      </c>
      <c r="E139" s="399" t="s">
        <v>1585</v>
      </c>
      <c r="F139" s="399" t="s">
        <v>1776</v>
      </c>
      <c r="G139" s="399"/>
      <c r="H139" s="401"/>
      <c r="I139" s="402" t="s">
        <v>1872</v>
      </c>
      <c r="J139" s="403" t="s">
        <v>1321</v>
      </c>
      <c r="K139" s="396"/>
      <c r="L139" s="403"/>
    </row>
    <row r="140" spans="1:12" ht="18.75" customHeight="1" x14ac:dyDescent="0.3">
      <c r="A140" s="593">
        <v>133</v>
      </c>
      <c r="B140" s="399" t="s">
        <v>1701</v>
      </c>
      <c r="C140" s="398" t="s">
        <v>605</v>
      </c>
      <c r="D140" s="591">
        <v>545</v>
      </c>
      <c r="E140" s="399" t="s">
        <v>1967</v>
      </c>
      <c r="F140" s="399" t="s">
        <v>1777</v>
      </c>
      <c r="G140" s="399"/>
      <c r="H140" s="401"/>
      <c r="I140" s="402" t="s">
        <v>1864</v>
      </c>
      <c r="J140" s="403" t="s">
        <v>1321</v>
      </c>
      <c r="K140" s="396"/>
      <c r="L140" s="403"/>
    </row>
    <row r="141" spans="1:12" ht="18.75" customHeight="1" x14ac:dyDescent="0.3">
      <c r="A141" s="396">
        <v>134</v>
      </c>
      <c r="B141" s="399" t="s">
        <v>1701</v>
      </c>
      <c r="C141" s="398" t="s">
        <v>605</v>
      </c>
      <c r="D141" s="591">
        <v>545</v>
      </c>
      <c r="E141" s="399" t="s">
        <v>1968</v>
      </c>
      <c r="F141" s="399" t="s">
        <v>1778</v>
      </c>
      <c r="G141" s="399"/>
      <c r="H141" s="401"/>
      <c r="I141" s="402" t="s">
        <v>1864</v>
      </c>
      <c r="J141" s="403" t="s">
        <v>1321</v>
      </c>
      <c r="K141" s="396"/>
      <c r="L141" s="403"/>
    </row>
    <row r="142" spans="1:12" ht="18.75" customHeight="1" x14ac:dyDescent="0.3">
      <c r="A142" s="593">
        <v>135</v>
      </c>
      <c r="B142" s="399" t="s">
        <v>1702</v>
      </c>
      <c r="C142" s="398" t="s">
        <v>605</v>
      </c>
      <c r="D142" s="591">
        <v>1705</v>
      </c>
      <c r="E142" s="399" t="s">
        <v>1969</v>
      </c>
      <c r="F142" s="399" t="s">
        <v>1779</v>
      </c>
      <c r="G142" s="399"/>
      <c r="H142" s="401"/>
      <c r="I142" s="402" t="s">
        <v>1873</v>
      </c>
      <c r="J142" s="403" t="s">
        <v>1321</v>
      </c>
      <c r="K142" s="396"/>
      <c r="L142" s="403"/>
    </row>
    <row r="143" spans="1:12" ht="18.75" customHeight="1" x14ac:dyDescent="0.3">
      <c r="A143" s="396">
        <v>136</v>
      </c>
      <c r="B143" s="399" t="s">
        <v>1701</v>
      </c>
      <c r="C143" s="398" t="s">
        <v>605</v>
      </c>
      <c r="D143" s="591">
        <v>1665</v>
      </c>
      <c r="E143" s="399" t="s">
        <v>1970</v>
      </c>
      <c r="F143" s="399" t="s">
        <v>1780</v>
      </c>
      <c r="G143" s="399"/>
      <c r="H143" s="401"/>
      <c r="I143" s="402" t="s">
        <v>1874</v>
      </c>
      <c r="J143" s="403" t="s">
        <v>1321</v>
      </c>
      <c r="K143" s="396"/>
      <c r="L143" s="403"/>
    </row>
    <row r="144" spans="1:12" ht="18.75" customHeight="1" x14ac:dyDescent="0.3">
      <c r="A144" s="593">
        <v>137</v>
      </c>
      <c r="B144" s="399" t="s">
        <v>1701</v>
      </c>
      <c r="C144" s="398" t="s">
        <v>605</v>
      </c>
      <c r="D144" s="591">
        <v>1635</v>
      </c>
      <c r="E144" s="399" t="s">
        <v>659</v>
      </c>
      <c r="F144" s="399" t="s">
        <v>660</v>
      </c>
      <c r="G144" s="399"/>
      <c r="H144" s="401"/>
      <c r="I144" s="402" t="s">
        <v>1875</v>
      </c>
      <c r="J144" s="403" t="s">
        <v>1321</v>
      </c>
      <c r="K144" s="396"/>
      <c r="L144" s="403"/>
    </row>
    <row r="145" spans="1:12" ht="18.75" customHeight="1" x14ac:dyDescent="0.3">
      <c r="A145" s="396">
        <v>138</v>
      </c>
      <c r="B145" s="399" t="s">
        <v>1701</v>
      </c>
      <c r="C145" s="398" t="s">
        <v>605</v>
      </c>
      <c r="D145" s="591">
        <v>1030</v>
      </c>
      <c r="E145" s="399" t="s">
        <v>1971</v>
      </c>
      <c r="F145" s="399" t="s">
        <v>1781</v>
      </c>
      <c r="G145" s="399"/>
      <c r="H145" s="401"/>
      <c r="I145" s="402" t="s">
        <v>1876</v>
      </c>
      <c r="J145" s="403" t="s">
        <v>1321</v>
      </c>
      <c r="K145" s="396"/>
      <c r="L145" s="403"/>
    </row>
    <row r="146" spans="1:12" ht="18.75" customHeight="1" x14ac:dyDescent="0.3">
      <c r="A146" s="593">
        <v>139</v>
      </c>
      <c r="B146" s="399" t="s">
        <v>1701</v>
      </c>
      <c r="C146" s="398" t="s">
        <v>605</v>
      </c>
      <c r="D146" s="591">
        <v>1950</v>
      </c>
      <c r="E146" s="399" t="s">
        <v>1972</v>
      </c>
      <c r="F146" s="399" t="s">
        <v>678</v>
      </c>
      <c r="G146" s="399"/>
      <c r="H146" s="401"/>
      <c r="I146" s="402" t="s">
        <v>1877</v>
      </c>
      <c r="J146" s="403" t="s">
        <v>1321</v>
      </c>
      <c r="K146" s="396"/>
      <c r="L146" s="403"/>
    </row>
    <row r="147" spans="1:12" ht="18.75" customHeight="1" x14ac:dyDescent="0.3">
      <c r="A147" s="396">
        <v>140</v>
      </c>
      <c r="B147" s="399" t="s">
        <v>1701</v>
      </c>
      <c r="C147" s="398" t="s">
        <v>605</v>
      </c>
      <c r="D147" s="591">
        <v>695</v>
      </c>
      <c r="E147" s="399" t="s">
        <v>1973</v>
      </c>
      <c r="F147" s="399" t="s">
        <v>1782</v>
      </c>
      <c r="G147" s="399"/>
      <c r="H147" s="401"/>
      <c r="I147" s="402" t="s">
        <v>1878</v>
      </c>
      <c r="J147" s="403" t="s">
        <v>1321</v>
      </c>
      <c r="K147" s="396"/>
      <c r="L147" s="403"/>
    </row>
    <row r="148" spans="1:12" ht="18.75" customHeight="1" x14ac:dyDescent="0.3">
      <c r="A148" s="593">
        <v>141</v>
      </c>
      <c r="B148" s="399" t="s">
        <v>1701</v>
      </c>
      <c r="C148" s="398" t="s">
        <v>605</v>
      </c>
      <c r="D148" s="591">
        <v>1205</v>
      </c>
      <c r="E148" s="399" t="s">
        <v>1974</v>
      </c>
      <c r="F148" s="399" t="s">
        <v>1783</v>
      </c>
      <c r="G148" s="399"/>
      <c r="H148" s="401"/>
      <c r="I148" s="402" t="s">
        <v>1879</v>
      </c>
      <c r="J148" s="403" t="s">
        <v>1321</v>
      </c>
      <c r="K148" s="396"/>
      <c r="L148" s="403"/>
    </row>
    <row r="149" spans="1:12" ht="18.75" customHeight="1" x14ac:dyDescent="0.3">
      <c r="A149" s="396">
        <v>142</v>
      </c>
      <c r="B149" s="399" t="s">
        <v>1701</v>
      </c>
      <c r="C149" s="398" t="s">
        <v>605</v>
      </c>
      <c r="D149" s="591">
        <v>1075</v>
      </c>
      <c r="E149" s="399" t="s">
        <v>1975</v>
      </c>
      <c r="F149" s="399" t="s">
        <v>1784</v>
      </c>
      <c r="G149" s="399"/>
      <c r="H149" s="401"/>
      <c r="I149" s="402" t="s">
        <v>1880</v>
      </c>
      <c r="J149" s="403" t="s">
        <v>1321</v>
      </c>
      <c r="K149" s="396"/>
      <c r="L149" s="403"/>
    </row>
    <row r="150" spans="1:12" ht="18.75" customHeight="1" x14ac:dyDescent="0.3">
      <c r="A150" s="593">
        <v>143</v>
      </c>
      <c r="B150" s="399" t="s">
        <v>1701</v>
      </c>
      <c r="C150" s="398" t="s">
        <v>605</v>
      </c>
      <c r="D150" s="591">
        <v>3730</v>
      </c>
      <c r="E150" s="399" t="s">
        <v>1976</v>
      </c>
      <c r="F150" s="399" t="s">
        <v>1785</v>
      </c>
      <c r="G150" s="399"/>
      <c r="H150" s="401"/>
      <c r="I150" s="402" t="s">
        <v>1881</v>
      </c>
      <c r="J150" s="403" t="s">
        <v>1321</v>
      </c>
      <c r="K150" s="396"/>
      <c r="L150" s="403"/>
    </row>
    <row r="151" spans="1:12" ht="18.75" customHeight="1" x14ac:dyDescent="0.3">
      <c r="A151" s="396">
        <v>144</v>
      </c>
      <c r="B151" s="399" t="s">
        <v>1701</v>
      </c>
      <c r="C151" s="398" t="s">
        <v>605</v>
      </c>
      <c r="D151" s="591">
        <v>2124</v>
      </c>
      <c r="E151" s="399" t="s">
        <v>1602</v>
      </c>
      <c r="F151" s="399" t="s">
        <v>1786</v>
      </c>
      <c r="G151" s="399"/>
      <c r="H151" s="401"/>
      <c r="I151" s="402" t="s">
        <v>1882</v>
      </c>
      <c r="J151" s="403" t="s">
        <v>1321</v>
      </c>
      <c r="K151" s="396"/>
      <c r="L151" s="403"/>
    </row>
    <row r="152" spans="1:12" ht="18.75" customHeight="1" x14ac:dyDescent="0.3">
      <c r="A152" s="593">
        <v>145</v>
      </c>
      <c r="B152" s="399" t="s">
        <v>1702</v>
      </c>
      <c r="C152" s="398" t="s">
        <v>605</v>
      </c>
      <c r="D152" s="591">
        <v>1200</v>
      </c>
      <c r="E152" s="399" t="s">
        <v>1977</v>
      </c>
      <c r="F152" s="399" t="s">
        <v>1787</v>
      </c>
      <c r="G152" s="399"/>
      <c r="H152" s="401"/>
      <c r="I152" s="402" t="s">
        <v>1883</v>
      </c>
      <c r="J152" s="403" t="s">
        <v>1321</v>
      </c>
      <c r="K152" s="396"/>
      <c r="L152" s="403"/>
    </row>
    <row r="153" spans="1:12" ht="18.75" customHeight="1" x14ac:dyDescent="0.3">
      <c r="A153" s="396">
        <v>146</v>
      </c>
      <c r="B153" s="399" t="s">
        <v>1702</v>
      </c>
      <c r="C153" s="398" t="s">
        <v>605</v>
      </c>
      <c r="D153" s="591">
        <v>1155</v>
      </c>
      <c r="E153" s="399" t="s">
        <v>587</v>
      </c>
      <c r="F153" s="399" t="s">
        <v>1788</v>
      </c>
      <c r="G153" s="399"/>
      <c r="H153" s="401"/>
      <c r="I153" s="402" t="s">
        <v>1884</v>
      </c>
      <c r="J153" s="403" t="s">
        <v>1321</v>
      </c>
      <c r="K153" s="396"/>
      <c r="L153" s="403"/>
    </row>
    <row r="154" spans="1:12" ht="18.75" customHeight="1" x14ac:dyDescent="0.3">
      <c r="A154" s="593">
        <v>147</v>
      </c>
      <c r="B154" s="399" t="s">
        <v>1702</v>
      </c>
      <c r="C154" s="398" t="s">
        <v>605</v>
      </c>
      <c r="D154" s="591">
        <v>1745</v>
      </c>
      <c r="E154" s="399" t="s">
        <v>1978</v>
      </c>
      <c r="F154" s="399" t="s">
        <v>1789</v>
      </c>
      <c r="G154" s="399"/>
      <c r="H154" s="401"/>
      <c r="I154" s="402" t="s">
        <v>1885</v>
      </c>
      <c r="J154" s="403" t="s">
        <v>1321</v>
      </c>
      <c r="K154" s="396"/>
      <c r="L154" s="403"/>
    </row>
    <row r="155" spans="1:12" ht="18.75" customHeight="1" x14ac:dyDescent="0.3">
      <c r="A155" s="396">
        <v>148</v>
      </c>
      <c r="B155" s="399" t="s">
        <v>1702</v>
      </c>
      <c r="C155" s="398" t="s">
        <v>605</v>
      </c>
      <c r="D155" s="591">
        <v>1835</v>
      </c>
      <c r="E155" s="399" t="s">
        <v>1979</v>
      </c>
      <c r="F155" s="399" t="s">
        <v>1790</v>
      </c>
      <c r="G155" s="399"/>
      <c r="H155" s="401"/>
      <c r="I155" s="402" t="s">
        <v>1886</v>
      </c>
      <c r="J155" s="403" t="s">
        <v>1321</v>
      </c>
      <c r="K155" s="396"/>
      <c r="L155" s="403"/>
    </row>
    <row r="156" spans="1:12" ht="18.75" customHeight="1" x14ac:dyDescent="0.3">
      <c r="A156" s="593">
        <v>149</v>
      </c>
      <c r="B156" s="399" t="s">
        <v>1702</v>
      </c>
      <c r="C156" s="398" t="s">
        <v>605</v>
      </c>
      <c r="D156" s="591">
        <v>2950</v>
      </c>
      <c r="E156" s="399" t="s">
        <v>1591</v>
      </c>
      <c r="F156" s="399" t="s">
        <v>1791</v>
      </c>
      <c r="G156" s="399"/>
      <c r="H156" s="401"/>
      <c r="I156" s="402" t="s">
        <v>1887</v>
      </c>
      <c r="J156" s="403" t="s">
        <v>1321</v>
      </c>
      <c r="K156" s="396"/>
      <c r="L156" s="403"/>
    </row>
    <row r="157" spans="1:12" ht="18.75" customHeight="1" x14ac:dyDescent="0.3">
      <c r="A157" s="396">
        <v>150</v>
      </c>
      <c r="B157" s="399" t="s">
        <v>1702</v>
      </c>
      <c r="C157" s="398" t="s">
        <v>605</v>
      </c>
      <c r="D157" s="591">
        <v>1291</v>
      </c>
      <c r="E157" s="399" t="s">
        <v>1980</v>
      </c>
      <c r="F157" s="399" t="s">
        <v>1792</v>
      </c>
      <c r="G157" s="399"/>
      <c r="H157" s="401"/>
      <c r="I157" s="402" t="s">
        <v>1888</v>
      </c>
      <c r="J157" s="403" t="s">
        <v>1321</v>
      </c>
      <c r="K157" s="396"/>
      <c r="L157" s="403"/>
    </row>
    <row r="158" spans="1:12" ht="18.75" customHeight="1" x14ac:dyDescent="0.3">
      <c r="A158" s="593">
        <v>151</v>
      </c>
      <c r="B158" s="399" t="s">
        <v>1703</v>
      </c>
      <c r="C158" s="398" t="s">
        <v>605</v>
      </c>
      <c r="D158" s="591">
        <v>720</v>
      </c>
      <c r="E158" s="399" t="s">
        <v>680</v>
      </c>
      <c r="F158" s="399" t="s">
        <v>1793</v>
      </c>
      <c r="G158" s="399"/>
      <c r="H158" s="401"/>
      <c r="I158" s="402" t="s">
        <v>1889</v>
      </c>
      <c r="J158" s="403" t="s">
        <v>1321</v>
      </c>
      <c r="K158" s="396"/>
      <c r="L158" s="403"/>
    </row>
    <row r="159" spans="1:12" ht="18.75" customHeight="1" x14ac:dyDescent="0.3">
      <c r="A159" s="396">
        <v>152</v>
      </c>
      <c r="B159" s="399" t="s">
        <v>1704</v>
      </c>
      <c r="C159" s="398" t="s">
        <v>605</v>
      </c>
      <c r="D159" s="591">
        <v>1455</v>
      </c>
      <c r="E159" s="399" t="s">
        <v>1981</v>
      </c>
      <c r="F159" s="399" t="s">
        <v>1794</v>
      </c>
      <c r="G159" s="399"/>
      <c r="H159" s="401"/>
      <c r="I159" s="402" t="s">
        <v>1890</v>
      </c>
      <c r="J159" s="403" t="s">
        <v>1321</v>
      </c>
      <c r="K159" s="396"/>
      <c r="L159" s="403"/>
    </row>
    <row r="160" spans="1:12" ht="18.75" customHeight="1" x14ac:dyDescent="0.3">
      <c r="A160" s="593">
        <v>153</v>
      </c>
      <c r="B160" s="399" t="s">
        <v>1704</v>
      </c>
      <c r="C160" s="398" t="s">
        <v>605</v>
      </c>
      <c r="D160" s="591">
        <v>2440</v>
      </c>
      <c r="E160" s="399" t="s">
        <v>1982</v>
      </c>
      <c r="F160" s="399" t="s">
        <v>1795</v>
      </c>
      <c r="G160" s="399"/>
      <c r="H160" s="401"/>
      <c r="I160" s="402" t="s">
        <v>1891</v>
      </c>
      <c r="J160" s="403" t="s">
        <v>1321</v>
      </c>
      <c r="K160" s="396"/>
      <c r="L160" s="403"/>
    </row>
    <row r="161" spans="1:12" ht="18.75" customHeight="1" x14ac:dyDescent="0.3">
      <c r="A161" s="396">
        <v>154</v>
      </c>
      <c r="B161" s="399" t="s">
        <v>1704</v>
      </c>
      <c r="C161" s="398" t="s">
        <v>605</v>
      </c>
      <c r="D161" s="591">
        <v>1427</v>
      </c>
      <c r="E161" s="399" t="s">
        <v>1983</v>
      </c>
      <c r="F161" s="399" t="s">
        <v>1796</v>
      </c>
      <c r="G161" s="399"/>
      <c r="H161" s="401"/>
      <c r="I161" s="402" t="s">
        <v>1892</v>
      </c>
      <c r="J161" s="403" t="s">
        <v>1321</v>
      </c>
      <c r="K161" s="396"/>
      <c r="L161" s="403"/>
    </row>
    <row r="162" spans="1:12" ht="18.75" customHeight="1" x14ac:dyDescent="0.3">
      <c r="A162" s="593">
        <v>155</v>
      </c>
      <c r="B162" s="399" t="s">
        <v>1705</v>
      </c>
      <c r="C162" s="398" t="s">
        <v>605</v>
      </c>
      <c r="D162" s="591">
        <v>1255</v>
      </c>
      <c r="E162" s="399" t="s">
        <v>1984</v>
      </c>
      <c r="F162" s="399" t="s">
        <v>1797</v>
      </c>
      <c r="G162" s="399"/>
      <c r="H162" s="401"/>
      <c r="I162" s="402" t="s">
        <v>1893</v>
      </c>
      <c r="J162" s="403" t="s">
        <v>1321</v>
      </c>
      <c r="K162" s="396"/>
      <c r="L162" s="403"/>
    </row>
    <row r="163" spans="1:12" ht="18.75" customHeight="1" x14ac:dyDescent="0.3">
      <c r="A163" s="396">
        <v>156</v>
      </c>
      <c r="B163" s="399" t="s">
        <v>1705</v>
      </c>
      <c r="C163" s="398" t="s">
        <v>605</v>
      </c>
      <c r="D163" s="591">
        <v>1235</v>
      </c>
      <c r="E163" s="399" t="s">
        <v>1985</v>
      </c>
      <c r="F163" s="399" t="s">
        <v>1798</v>
      </c>
      <c r="G163" s="399"/>
      <c r="H163" s="401"/>
      <c r="I163" s="402" t="s">
        <v>1894</v>
      </c>
      <c r="J163" s="403" t="s">
        <v>1321</v>
      </c>
      <c r="K163" s="396"/>
      <c r="L163" s="403"/>
    </row>
    <row r="164" spans="1:12" ht="18.75" customHeight="1" x14ac:dyDescent="0.3">
      <c r="A164" s="593">
        <v>157</v>
      </c>
      <c r="B164" s="399" t="s">
        <v>1705</v>
      </c>
      <c r="C164" s="398" t="s">
        <v>605</v>
      </c>
      <c r="D164" s="591">
        <v>1395</v>
      </c>
      <c r="E164" s="399" t="s">
        <v>1986</v>
      </c>
      <c r="F164" s="399" t="s">
        <v>1799</v>
      </c>
      <c r="G164" s="399"/>
      <c r="H164" s="401"/>
      <c r="I164" s="402" t="s">
        <v>1895</v>
      </c>
      <c r="J164" s="403" t="s">
        <v>1321</v>
      </c>
      <c r="K164" s="396"/>
      <c r="L164" s="403"/>
    </row>
    <row r="165" spans="1:12" ht="18.75" customHeight="1" x14ac:dyDescent="0.3">
      <c r="A165" s="396">
        <v>158</v>
      </c>
      <c r="B165" s="399" t="s">
        <v>1705</v>
      </c>
      <c r="C165" s="398" t="s">
        <v>605</v>
      </c>
      <c r="D165" s="591">
        <v>1445</v>
      </c>
      <c r="E165" s="399" t="s">
        <v>1987</v>
      </c>
      <c r="F165" s="399" t="s">
        <v>1800</v>
      </c>
      <c r="G165" s="399"/>
      <c r="H165" s="401"/>
      <c r="I165" s="402" t="s">
        <v>1896</v>
      </c>
      <c r="J165" s="403" t="s">
        <v>1321</v>
      </c>
      <c r="K165" s="396"/>
      <c r="L165" s="403"/>
    </row>
    <row r="166" spans="1:12" ht="18.75" customHeight="1" x14ac:dyDescent="0.3">
      <c r="A166" s="593">
        <v>159</v>
      </c>
      <c r="B166" s="399" t="s">
        <v>1705</v>
      </c>
      <c r="C166" s="398" t="s">
        <v>605</v>
      </c>
      <c r="D166" s="591">
        <v>1445</v>
      </c>
      <c r="E166" s="399" t="s">
        <v>1988</v>
      </c>
      <c r="F166" s="399" t="s">
        <v>1801</v>
      </c>
      <c r="G166" s="399"/>
      <c r="H166" s="401"/>
      <c r="I166" s="402" t="s">
        <v>1897</v>
      </c>
      <c r="J166" s="403" t="s">
        <v>1321</v>
      </c>
      <c r="K166" s="396"/>
      <c r="L166" s="403"/>
    </row>
    <row r="167" spans="1:12" ht="18.75" customHeight="1" x14ac:dyDescent="0.3">
      <c r="A167" s="396">
        <v>160</v>
      </c>
      <c r="B167" s="399" t="s">
        <v>1705</v>
      </c>
      <c r="C167" s="398" t="s">
        <v>605</v>
      </c>
      <c r="D167" s="591">
        <v>1301</v>
      </c>
      <c r="E167" s="399" t="s">
        <v>1989</v>
      </c>
      <c r="F167" s="399" t="s">
        <v>1802</v>
      </c>
      <c r="G167" s="399"/>
      <c r="H167" s="401"/>
      <c r="I167" s="402" t="s">
        <v>1898</v>
      </c>
      <c r="J167" s="403" t="s">
        <v>1321</v>
      </c>
      <c r="K167" s="396"/>
      <c r="L167" s="403"/>
    </row>
    <row r="168" spans="1:12" ht="18.75" customHeight="1" x14ac:dyDescent="0.3">
      <c r="A168" s="593">
        <v>161</v>
      </c>
      <c r="B168" s="399" t="s">
        <v>1706</v>
      </c>
      <c r="C168" s="398" t="s">
        <v>605</v>
      </c>
      <c r="D168" s="591">
        <v>3280</v>
      </c>
      <c r="E168" s="399" t="s">
        <v>1990</v>
      </c>
      <c r="F168" s="399" t="s">
        <v>1803</v>
      </c>
      <c r="G168" s="399"/>
      <c r="H168" s="401"/>
      <c r="I168" s="402" t="s">
        <v>1899</v>
      </c>
      <c r="J168" s="403" t="s">
        <v>1321</v>
      </c>
      <c r="K168" s="396"/>
      <c r="L168" s="403"/>
    </row>
    <row r="169" spans="1:12" ht="18.75" customHeight="1" x14ac:dyDescent="0.3">
      <c r="A169" s="396">
        <v>162</v>
      </c>
      <c r="B169" s="399" t="s">
        <v>1706</v>
      </c>
      <c r="C169" s="398" t="s">
        <v>605</v>
      </c>
      <c r="D169" s="591">
        <v>1950</v>
      </c>
      <c r="E169" s="399" t="s">
        <v>1991</v>
      </c>
      <c r="F169" s="399" t="s">
        <v>1804</v>
      </c>
      <c r="G169" s="399"/>
      <c r="H169" s="401"/>
      <c r="I169" s="402" t="s">
        <v>1900</v>
      </c>
      <c r="J169" s="403" t="s">
        <v>1321</v>
      </c>
      <c r="K169" s="396"/>
      <c r="L169" s="403"/>
    </row>
    <row r="170" spans="1:12" ht="18.75" customHeight="1" x14ac:dyDescent="0.3">
      <c r="A170" s="593">
        <v>163</v>
      </c>
      <c r="B170" s="399" t="s">
        <v>1706</v>
      </c>
      <c r="C170" s="398" t="s">
        <v>605</v>
      </c>
      <c r="D170" s="591">
        <v>690</v>
      </c>
      <c r="E170" s="399" t="s">
        <v>1992</v>
      </c>
      <c r="F170" s="399" t="s">
        <v>1805</v>
      </c>
      <c r="G170" s="399"/>
      <c r="H170" s="401"/>
      <c r="I170" s="402" t="s">
        <v>1901</v>
      </c>
      <c r="J170" s="403" t="s">
        <v>1321</v>
      </c>
      <c r="K170" s="396"/>
      <c r="L170" s="403"/>
    </row>
    <row r="171" spans="1:12" ht="18.75" customHeight="1" x14ac:dyDescent="0.3">
      <c r="A171" s="396">
        <v>164</v>
      </c>
      <c r="B171" s="399" t="s">
        <v>1706</v>
      </c>
      <c r="C171" s="398" t="s">
        <v>605</v>
      </c>
      <c r="D171" s="591">
        <v>606</v>
      </c>
      <c r="E171" s="399" t="s">
        <v>1993</v>
      </c>
      <c r="F171" s="399" t="s">
        <v>1806</v>
      </c>
      <c r="G171" s="399"/>
      <c r="H171" s="401"/>
      <c r="I171" s="402" t="s">
        <v>1902</v>
      </c>
      <c r="J171" s="403" t="s">
        <v>1321</v>
      </c>
      <c r="K171" s="396"/>
      <c r="L171" s="403"/>
    </row>
    <row r="172" spans="1:12" ht="18.75" customHeight="1" x14ac:dyDescent="0.3">
      <c r="A172" s="593">
        <v>165</v>
      </c>
      <c r="B172" s="399" t="s">
        <v>1707</v>
      </c>
      <c r="C172" s="398" t="s">
        <v>605</v>
      </c>
      <c r="D172" s="591">
        <v>1617</v>
      </c>
      <c r="E172" s="399" t="s">
        <v>1994</v>
      </c>
      <c r="F172" s="399" t="s">
        <v>1807</v>
      </c>
      <c r="G172" s="399"/>
      <c r="H172" s="401"/>
      <c r="I172" s="402" t="s">
        <v>1903</v>
      </c>
      <c r="J172" s="403" t="s">
        <v>1321</v>
      </c>
      <c r="K172" s="396"/>
      <c r="L172" s="403"/>
    </row>
    <row r="173" spans="1:12" ht="18.75" customHeight="1" x14ac:dyDescent="0.3">
      <c r="A173" s="396">
        <v>166</v>
      </c>
      <c r="B173" s="399" t="s">
        <v>1707</v>
      </c>
      <c r="C173" s="398" t="s">
        <v>605</v>
      </c>
      <c r="D173" s="591">
        <v>1219</v>
      </c>
      <c r="E173" s="399" t="s">
        <v>1995</v>
      </c>
      <c r="F173" s="399" t="s">
        <v>1808</v>
      </c>
      <c r="G173" s="399"/>
      <c r="H173" s="401"/>
      <c r="I173" s="402" t="s">
        <v>1904</v>
      </c>
      <c r="J173" s="403" t="s">
        <v>1321</v>
      </c>
      <c r="K173" s="396"/>
      <c r="L173" s="403"/>
    </row>
    <row r="174" spans="1:12" ht="18.75" customHeight="1" x14ac:dyDescent="0.3">
      <c r="A174" s="593">
        <v>167</v>
      </c>
      <c r="B174" s="399" t="s">
        <v>1707</v>
      </c>
      <c r="C174" s="398" t="s">
        <v>605</v>
      </c>
      <c r="D174" s="591">
        <v>1355</v>
      </c>
      <c r="E174" s="399" t="s">
        <v>1996</v>
      </c>
      <c r="F174" s="399" t="s">
        <v>1809</v>
      </c>
      <c r="G174" s="399"/>
      <c r="H174" s="401"/>
      <c r="I174" s="402" t="s">
        <v>1905</v>
      </c>
      <c r="J174" s="403" t="s">
        <v>1321</v>
      </c>
      <c r="K174" s="396"/>
      <c r="L174" s="403"/>
    </row>
    <row r="175" spans="1:12" ht="18.75" customHeight="1" x14ac:dyDescent="0.3">
      <c r="A175" s="396">
        <v>168</v>
      </c>
      <c r="B175" s="399" t="s">
        <v>1707</v>
      </c>
      <c r="C175" s="398" t="s">
        <v>605</v>
      </c>
      <c r="D175" s="591">
        <v>839</v>
      </c>
      <c r="E175" s="399" t="s">
        <v>1997</v>
      </c>
      <c r="F175" s="399" t="s">
        <v>1810</v>
      </c>
      <c r="G175" s="399"/>
      <c r="H175" s="401"/>
      <c r="I175" s="402" t="s">
        <v>1906</v>
      </c>
      <c r="J175" s="403" t="s">
        <v>1321</v>
      </c>
      <c r="K175" s="396"/>
      <c r="L175" s="403"/>
    </row>
    <row r="176" spans="1:12" ht="18.75" customHeight="1" x14ac:dyDescent="0.3">
      <c r="A176" s="593">
        <v>169</v>
      </c>
      <c r="B176" s="399" t="s">
        <v>1707</v>
      </c>
      <c r="C176" s="398" t="s">
        <v>605</v>
      </c>
      <c r="D176" s="591">
        <v>1323</v>
      </c>
      <c r="E176" s="399" t="s">
        <v>1998</v>
      </c>
      <c r="F176" s="399" t="s">
        <v>1811</v>
      </c>
      <c r="G176" s="399"/>
      <c r="H176" s="401"/>
      <c r="I176" s="402" t="s">
        <v>1907</v>
      </c>
      <c r="J176" s="403" t="s">
        <v>1321</v>
      </c>
      <c r="K176" s="396"/>
      <c r="L176" s="403"/>
    </row>
    <row r="177" spans="1:12" ht="18.75" customHeight="1" x14ac:dyDescent="0.3">
      <c r="A177" s="396">
        <v>170</v>
      </c>
      <c r="B177" s="399" t="s">
        <v>1708</v>
      </c>
      <c r="C177" s="398" t="s">
        <v>605</v>
      </c>
      <c r="D177" s="591">
        <v>1545</v>
      </c>
      <c r="E177" s="399" t="s">
        <v>1999</v>
      </c>
      <c r="F177" s="399" t="s">
        <v>1812</v>
      </c>
      <c r="G177" s="399"/>
      <c r="H177" s="401"/>
      <c r="I177" s="402" t="s">
        <v>1908</v>
      </c>
      <c r="J177" s="403" t="s">
        <v>1321</v>
      </c>
      <c r="K177" s="396"/>
      <c r="L177" s="403"/>
    </row>
    <row r="178" spans="1:12" ht="18.75" customHeight="1" x14ac:dyDescent="0.3">
      <c r="A178" s="593">
        <v>171</v>
      </c>
      <c r="B178" s="399" t="s">
        <v>1708</v>
      </c>
      <c r="C178" s="398" t="s">
        <v>605</v>
      </c>
      <c r="D178" s="591">
        <v>180</v>
      </c>
      <c r="E178" s="399" t="s">
        <v>2000</v>
      </c>
      <c r="F178" s="399" t="s">
        <v>1813</v>
      </c>
      <c r="G178" s="399"/>
      <c r="H178" s="401"/>
      <c r="I178" s="402" t="s">
        <v>1909</v>
      </c>
      <c r="J178" s="403" t="s">
        <v>1321</v>
      </c>
      <c r="K178" s="396"/>
      <c r="L178" s="403"/>
    </row>
    <row r="179" spans="1:12" ht="18.75" customHeight="1" x14ac:dyDescent="0.3">
      <c r="A179" s="396">
        <v>172</v>
      </c>
      <c r="B179" s="399" t="s">
        <v>1709</v>
      </c>
      <c r="C179" s="398" t="s">
        <v>605</v>
      </c>
      <c r="D179" s="591">
        <v>200</v>
      </c>
      <c r="E179" s="399" t="s">
        <v>2001</v>
      </c>
      <c r="F179" s="399" t="s">
        <v>1814</v>
      </c>
      <c r="G179" s="399"/>
      <c r="H179" s="401"/>
      <c r="I179" s="402" t="s">
        <v>1910</v>
      </c>
      <c r="J179" s="403" t="s">
        <v>1321</v>
      </c>
      <c r="K179" s="396"/>
      <c r="L179" s="403"/>
    </row>
    <row r="180" spans="1:12" ht="18.75" customHeight="1" x14ac:dyDescent="0.3">
      <c r="A180" s="593">
        <v>173</v>
      </c>
      <c r="B180" s="399" t="s">
        <v>1709</v>
      </c>
      <c r="C180" s="398" t="s">
        <v>605</v>
      </c>
      <c r="D180" s="591">
        <v>1211</v>
      </c>
      <c r="E180" s="399" t="s">
        <v>1604</v>
      </c>
      <c r="F180" s="399" t="s">
        <v>1815</v>
      </c>
      <c r="G180" s="399"/>
      <c r="H180" s="401"/>
      <c r="I180" s="402" t="s">
        <v>1911</v>
      </c>
      <c r="J180" s="403" t="s">
        <v>1321</v>
      </c>
      <c r="K180" s="396"/>
      <c r="L180" s="403"/>
    </row>
    <row r="181" spans="1:12" ht="18.75" customHeight="1" x14ac:dyDescent="0.3">
      <c r="A181" s="396">
        <v>174</v>
      </c>
      <c r="B181" s="399" t="s">
        <v>1709</v>
      </c>
      <c r="C181" s="398" t="s">
        <v>605</v>
      </c>
      <c r="D181" s="591">
        <v>1003</v>
      </c>
      <c r="E181" s="399" t="s">
        <v>627</v>
      </c>
      <c r="F181" s="399" t="s">
        <v>628</v>
      </c>
      <c r="G181" s="399"/>
      <c r="H181" s="401"/>
      <c r="I181" s="402" t="s">
        <v>1912</v>
      </c>
      <c r="J181" s="403" t="s">
        <v>1321</v>
      </c>
      <c r="K181" s="396"/>
      <c r="L181" s="403"/>
    </row>
    <row r="182" spans="1:12" ht="18.75" customHeight="1" x14ac:dyDescent="0.3">
      <c r="A182" s="593">
        <v>175</v>
      </c>
      <c r="B182" s="399" t="s">
        <v>1710</v>
      </c>
      <c r="C182" s="398" t="s">
        <v>605</v>
      </c>
      <c r="D182" s="591">
        <v>150</v>
      </c>
      <c r="E182" s="399" t="s">
        <v>2002</v>
      </c>
      <c r="F182" s="399" t="s">
        <v>639</v>
      </c>
      <c r="G182" s="399"/>
      <c r="H182" s="401"/>
      <c r="I182" s="402" t="s">
        <v>1913</v>
      </c>
      <c r="J182" s="403" t="s">
        <v>1321</v>
      </c>
      <c r="K182" s="396"/>
      <c r="L182" s="403"/>
    </row>
    <row r="183" spans="1:12" ht="18.75" customHeight="1" x14ac:dyDescent="0.3">
      <c r="A183" s="396">
        <v>176</v>
      </c>
      <c r="B183" s="399" t="s">
        <v>1710</v>
      </c>
      <c r="C183" s="398" t="s">
        <v>605</v>
      </c>
      <c r="D183" s="591">
        <v>695</v>
      </c>
      <c r="E183" s="399" t="s">
        <v>1588</v>
      </c>
      <c r="F183" s="399" t="s">
        <v>1816</v>
      </c>
      <c r="G183" s="399"/>
      <c r="H183" s="401"/>
      <c r="I183" s="402" t="s">
        <v>1914</v>
      </c>
      <c r="J183" s="403" t="s">
        <v>1321</v>
      </c>
      <c r="K183" s="396"/>
      <c r="L183" s="403"/>
    </row>
    <row r="184" spans="1:12" ht="18.75" customHeight="1" x14ac:dyDescent="0.3">
      <c r="A184" s="593">
        <v>177</v>
      </c>
      <c r="B184" s="399" t="s">
        <v>1710</v>
      </c>
      <c r="C184" s="398" t="s">
        <v>605</v>
      </c>
      <c r="D184" s="591">
        <v>545</v>
      </c>
      <c r="E184" s="399" t="s">
        <v>2003</v>
      </c>
      <c r="F184" s="399" t="s">
        <v>1817</v>
      </c>
      <c r="G184" s="399"/>
      <c r="H184" s="401"/>
      <c r="I184" s="402" t="s">
        <v>1915</v>
      </c>
      <c r="J184" s="403" t="s">
        <v>1321</v>
      </c>
      <c r="K184" s="396"/>
      <c r="L184" s="403"/>
    </row>
    <row r="185" spans="1:12" ht="18.75" customHeight="1" x14ac:dyDescent="0.3">
      <c r="A185" s="396">
        <v>178</v>
      </c>
      <c r="B185" s="399" t="s">
        <v>1710</v>
      </c>
      <c r="C185" s="398" t="s">
        <v>605</v>
      </c>
      <c r="D185" s="591">
        <v>695</v>
      </c>
      <c r="E185" s="399" t="s">
        <v>2004</v>
      </c>
      <c r="F185" s="399" t="s">
        <v>1818</v>
      </c>
      <c r="G185" s="399"/>
      <c r="H185" s="401"/>
      <c r="I185" s="402" t="s">
        <v>1914</v>
      </c>
      <c r="J185" s="403" t="s">
        <v>1321</v>
      </c>
      <c r="K185" s="396"/>
      <c r="L185" s="403"/>
    </row>
    <row r="186" spans="1:12" ht="18.75" customHeight="1" x14ac:dyDescent="0.3">
      <c r="A186" s="593">
        <v>179</v>
      </c>
      <c r="B186" s="399" t="s">
        <v>1710</v>
      </c>
      <c r="C186" s="398" t="s">
        <v>605</v>
      </c>
      <c r="D186" s="591">
        <v>695</v>
      </c>
      <c r="E186" s="399" t="s">
        <v>1589</v>
      </c>
      <c r="F186" s="399" t="s">
        <v>1819</v>
      </c>
      <c r="G186" s="399"/>
      <c r="H186" s="401"/>
      <c r="I186" s="402" t="s">
        <v>1914</v>
      </c>
      <c r="J186" s="403" t="s">
        <v>1321</v>
      </c>
      <c r="K186" s="396"/>
      <c r="L186" s="403"/>
    </row>
    <row r="187" spans="1:12" ht="18.75" customHeight="1" x14ac:dyDescent="0.3">
      <c r="A187" s="396">
        <v>180</v>
      </c>
      <c r="B187" s="399" t="s">
        <v>1711</v>
      </c>
      <c r="C187" s="398" t="s">
        <v>605</v>
      </c>
      <c r="D187" s="591">
        <v>208</v>
      </c>
      <c r="E187" s="399" t="s">
        <v>2005</v>
      </c>
      <c r="F187" s="399" t="s">
        <v>1820</v>
      </c>
      <c r="G187" s="399"/>
      <c r="H187" s="401"/>
      <c r="I187" s="402" t="s">
        <v>1916</v>
      </c>
      <c r="J187" s="403" t="s">
        <v>1321</v>
      </c>
      <c r="K187" s="396"/>
      <c r="L187" s="403"/>
    </row>
    <row r="188" spans="1:12" ht="18.75" customHeight="1" x14ac:dyDescent="0.3">
      <c r="A188" s="593">
        <v>181</v>
      </c>
      <c r="B188" s="399" t="s">
        <v>1711</v>
      </c>
      <c r="C188" s="398" t="s">
        <v>605</v>
      </c>
      <c r="D188" s="591">
        <v>240</v>
      </c>
      <c r="E188" s="399" t="s">
        <v>2006</v>
      </c>
      <c r="F188" s="399" t="s">
        <v>1821</v>
      </c>
      <c r="G188" s="399"/>
      <c r="H188" s="401"/>
      <c r="I188" s="402" t="s">
        <v>1917</v>
      </c>
      <c r="J188" s="403" t="s">
        <v>1321</v>
      </c>
      <c r="K188" s="396"/>
      <c r="L188" s="403"/>
    </row>
    <row r="189" spans="1:12" ht="18.75" customHeight="1" x14ac:dyDescent="0.3">
      <c r="A189" s="396">
        <v>182</v>
      </c>
      <c r="B189" s="399" t="s">
        <v>1711</v>
      </c>
      <c r="C189" s="398" t="s">
        <v>605</v>
      </c>
      <c r="D189" s="591">
        <v>945</v>
      </c>
      <c r="E189" s="399" t="s">
        <v>641</v>
      </c>
      <c r="F189" s="399" t="s">
        <v>642</v>
      </c>
      <c r="G189" s="399"/>
      <c r="H189" s="401"/>
      <c r="I189" s="402" t="s">
        <v>1918</v>
      </c>
      <c r="J189" s="403" t="s">
        <v>1321</v>
      </c>
      <c r="K189" s="396"/>
      <c r="L189" s="403"/>
    </row>
    <row r="190" spans="1:12" ht="18.75" customHeight="1" x14ac:dyDescent="0.3">
      <c r="A190" s="593">
        <v>183</v>
      </c>
      <c r="B190" s="399" t="s">
        <v>1712</v>
      </c>
      <c r="C190" s="398" t="s">
        <v>605</v>
      </c>
      <c r="D190" s="591">
        <v>1025</v>
      </c>
      <c r="E190" s="399" t="s">
        <v>2007</v>
      </c>
      <c r="F190" s="399" t="s">
        <v>1822</v>
      </c>
      <c r="G190" s="399"/>
      <c r="H190" s="401"/>
      <c r="I190" s="402" t="s">
        <v>1919</v>
      </c>
      <c r="J190" s="403" t="s">
        <v>1321</v>
      </c>
      <c r="K190" s="396"/>
      <c r="L190" s="403"/>
    </row>
    <row r="191" spans="1:12" ht="18.75" customHeight="1" x14ac:dyDescent="0.3">
      <c r="A191" s="396">
        <v>184</v>
      </c>
      <c r="B191" s="399" t="s">
        <v>1712</v>
      </c>
      <c r="C191" s="398" t="s">
        <v>605</v>
      </c>
      <c r="D191" s="591">
        <v>1825</v>
      </c>
      <c r="E191" s="399" t="s">
        <v>2008</v>
      </c>
      <c r="F191" s="399" t="s">
        <v>1823</v>
      </c>
      <c r="G191" s="399"/>
      <c r="H191" s="401"/>
      <c r="I191" s="402" t="s">
        <v>1920</v>
      </c>
      <c r="J191" s="403" t="s">
        <v>1321</v>
      </c>
      <c r="K191" s="396"/>
      <c r="L191" s="403"/>
    </row>
    <row r="192" spans="1:12" ht="18.75" customHeight="1" x14ac:dyDescent="0.3">
      <c r="A192" s="593">
        <v>185</v>
      </c>
      <c r="B192" s="399" t="s">
        <v>1712</v>
      </c>
      <c r="C192" s="398" t="s">
        <v>605</v>
      </c>
      <c r="D192" s="591">
        <v>695</v>
      </c>
      <c r="E192" s="399" t="s">
        <v>2009</v>
      </c>
      <c r="F192" s="399" t="s">
        <v>1824</v>
      </c>
      <c r="G192" s="399"/>
      <c r="H192" s="401"/>
      <c r="I192" s="402" t="s">
        <v>1921</v>
      </c>
      <c r="J192" s="403" t="s">
        <v>1321</v>
      </c>
      <c r="K192" s="396"/>
      <c r="L192" s="403"/>
    </row>
    <row r="193" spans="1:12" ht="18.75" customHeight="1" x14ac:dyDescent="0.3">
      <c r="A193" s="396">
        <v>186</v>
      </c>
      <c r="B193" s="399" t="s">
        <v>1713</v>
      </c>
      <c r="C193" s="398" t="s">
        <v>605</v>
      </c>
      <c r="D193" s="591">
        <v>1205</v>
      </c>
      <c r="E193" s="399" t="s">
        <v>2010</v>
      </c>
      <c r="F193" s="399" t="s">
        <v>1825</v>
      </c>
      <c r="G193" s="399"/>
      <c r="H193" s="401"/>
      <c r="I193" s="402" t="s">
        <v>1922</v>
      </c>
      <c r="J193" s="403" t="s">
        <v>1321</v>
      </c>
      <c r="K193" s="396"/>
      <c r="L193" s="403"/>
    </row>
    <row r="194" spans="1:12" ht="18.75" customHeight="1" x14ac:dyDescent="0.3">
      <c r="A194" s="593">
        <v>187</v>
      </c>
      <c r="B194" s="399" t="s">
        <v>1714</v>
      </c>
      <c r="C194" s="398" t="s">
        <v>605</v>
      </c>
      <c r="D194" s="591">
        <v>1805</v>
      </c>
      <c r="E194" s="399" t="s">
        <v>2011</v>
      </c>
      <c r="F194" s="399" t="s">
        <v>1826</v>
      </c>
      <c r="G194" s="399"/>
      <c r="H194" s="401"/>
      <c r="I194" s="402" t="s">
        <v>1923</v>
      </c>
      <c r="J194" s="403" t="s">
        <v>1321</v>
      </c>
      <c r="K194" s="396"/>
      <c r="L194" s="403"/>
    </row>
    <row r="195" spans="1:12" ht="18.75" customHeight="1" x14ac:dyDescent="0.3">
      <c r="A195" s="396">
        <v>188</v>
      </c>
      <c r="B195" s="399" t="s">
        <v>1714</v>
      </c>
      <c r="C195" s="398" t="s">
        <v>605</v>
      </c>
      <c r="D195" s="591">
        <v>1380</v>
      </c>
      <c r="E195" s="399" t="s">
        <v>2012</v>
      </c>
      <c r="F195" s="399" t="s">
        <v>1827</v>
      </c>
      <c r="G195" s="399"/>
      <c r="H195" s="401"/>
      <c r="I195" s="402" t="s">
        <v>1924</v>
      </c>
      <c r="J195" s="403" t="s">
        <v>1321</v>
      </c>
      <c r="K195" s="396"/>
      <c r="L195" s="403"/>
    </row>
    <row r="196" spans="1:12" ht="18.75" customHeight="1" x14ac:dyDescent="0.3">
      <c r="A196" s="593">
        <v>189</v>
      </c>
      <c r="B196" s="399" t="s">
        <v>1713</v>
      </c>
      <c r="C196" s="398" t="s">
        <v>605</v>
      </c>
      <c r="D196" s="591">
        <v>1965</v>
      </c>
      <c r="E196" s="399" t="s">
        <v>2013</v>
      </c>
      <c r="F196" s="399" t="s">
        <v>1828</v>
      </c>
      <c r="G196" s="399"/>
      <c r="H196" s="401"/>
      <c r="I196" s="402" t="s">
        <v>1925</v>
      </c>
      <c r="J196" s="403" t="s">
        <v>1321</v>
      </c>
      <c r="K196" s="396"/>
      <c r="L196" s="403"/>
    </row>
    <row r="197" spans="1:12" ht="18.75" customHeight="1" x14ac:dyDescent="0.3">
      <c r="A197" s="396">
        <v>190</v>
      </c>
      <c r="B197" s="399" t="s">
        <v>1713</v>
      </c>
      <c r="C197" s="398" t="s">
        <v>605</v>
      </c>
      <c r="D197" s="591">
        <v>1237</v>
      </c>
      <c r="E197" s="399" t="s">
        <v>2014</v>
      </c>
      <c r="F197" s="399" t="s">
        <v>1829</v>
      </c>
      <c r="G197" s="399"/>
      <c r="H197" s="401"/>
      <c r="I197" s="402" t="s">
        <v>1926</v>
      </c>
      <c r="J197" s="403" t="s">
        <v>1321</v>
      </c>
      <c r="K197" s="396"/>
      <c r="L197" s="403"/>
    </row>
    <row r="198" spans="1:12" ht="18.75" customHeight="1" x14ac:dyDescent="0.3">
      <c r="A198" s="593">
        <v>191</v>
      </c>
      <c r="B198" s="399" t="s">
        <v>1713</v>
      </c>
      <c r="C198" s="398" t="s">
        <v>605</v>
      </c>
      <c r="D198" s="591">
        <v>1025</v>
      </c>
      <c r="E198" s="399" t="s">
        <v>2015</v>
      </c>
      <c r="F198" s="399" t="s">
        <v>1830</v>
      </c>
      <c r="G198" s="399"/>
      <c r="H198" s="401"/>
      <c r="I198" s="402" t="s">
        <v>1927</v>
      </c>
      <c r="J198" s="403" t="s">
        <v>1321</v>
      </c>
      <c r="K198" s="396"/>
      <c r="L198" s="403"/>
    </row>
    <row r="199" spans="1:12" ht="18.75" customHeight="1" x14ac:dyDescent="0.3">
      <c r="A199" s="396">
        <v>192</v>
      </c>
      <c r="B199" s="399" t="s">
        <v>1713</v>
      </c>
      <c r="C199" s="398" t="s">
        <v>605</v>
      </c>
      <c r="D199" s="591">
        <v>1545</v>
      </c>
      <c r="E199" s="399" t="s">
        <v>2016</v>
      </c>
      <c r="F199" s="399" t="s">
        <v>1831</v>
      </c>
      <c r="G199" s="399"/>
      <c r="H199" s="401"/>
      <c r="I199" s="402" t="s">
        <v>1928</v>
      </c>
      <c r="J199" s="403" t="s">
        <v>1321</v>
      </c>
      <c r="K199" s="396"/>
      <c r="L199" s="403"/>
    </row>
    <row r="200" spans="1:12" ht="18.75" customHeight="1" x14ac:dyDescent="0.3">
      <c r="A200" s="593">
        <v>193</v>
      </c>
      <c r="B200" s="399" t="s">
        <v>1713</v>
      </c>
      <c r="C200" s="398" t="s">
        <v>605</v>
      </c>
      <c r="D200" s="591">
        <v>1105</v>
      </c>
      <c r="E200" s="399" t="s">
        <v>2017</v>
      </c>
      <c r="F200" s="399" t="s">
        <v>1832</v>
      </c>
      <c r="G200" s="399"/>
      <c r="H200" s="401"/>
      <c r="I200" s="402" t="s">
        <v>1929</v>
      </c>
      <c r="J200" s="403" t="s">
        <v>1321</v>
      </c>
      <c r="K200" s="396"/>
      <c r="L200" s="403"/>
    </row>
    <row r="201" spans="1:12" ht="18.75" customHeight="1" x14ac:dyDescent="0.3">
      <c r="A201" s="396"/>
      <c r="B201" s="399"/>
      <c r="C201" s="398"/>
      <c r="D201" s="406"/>
      <c r="E201" s="399"/>
      <c r="F201" s="504"/>
      <c r="G201" s="399"/>
      <c r="H201" s="401"/>
      <c r="I201" s="403"/>
      <c r="J201" s="403"/>
      <c r="K201" s="396"/>
      <c r="L201" s="403"/>
    </row>
    <row r="202" spans="1:12" ht="18.75" customHeight="1" x14ac:dyDescent="0.3">
      <c r="A202" s="396"/>
      <c r="B202" s="399"/>
      <c r="C202" s="398"/>
      <c r="D202" s="406"/>
      <c r="E202" s="399"/>
      <c r="F202" s="504"/>
      <c r="G202" s="399"/>
      <c r="H202" s="401"/>
      <c r="I202" s="403"/>
      <c r="J202" s="403"/>
      <c r="K202" s="396"/>
      <c r="L202" s="403"/>
    </row>
    <row r="203" spans="1:12" ht="18.75" customHeight="1" x14ac:dyDescent="0.3">
      <c r="A203" s="396"/>
      <c r="B203" s="399"/>
      <c r="C203" s="398"/>
      <c r="D203" s="406"/>
      <c r="E203" s="399"/>
      <c r="F203" s="504"/>
      <c r="G203" s="399"/>
      <c r="H203" s="401"/>
      <c r="I203" s="403"/>
      <c r="J203" s="403"/>
      <c r="K203" s="396"/>
      <c r="L203" s="403"/>
    </row>
    <row r="204" spans="1:12" ht="18.75" customHeight="1" x14ac:dyDescent="0.3">
      <c r="A204" s="548"/>
      <c r="B204" s="554"/>
      <c r="C204" s="555"/>
      <c r="D204" s="556"/>
      <c r="E204" s="557"/>
      <c r="F204" s="558"/>
      <c r="G204" s="199"/>
      <c r="H204" s="554"/>
      <c r="I204" s="559"/>
      <c r="J204" s="555"/>
      <c r="K204" s="548"/>
      <c r="L204" s="547"/>
    </row>
    <row r="205" spans="1:12" s="308" customFormat="1" ht="18.75" customHeight="1" x14ac:dyDescent="0.2">
      <c r="A205" s="764" t="s">
        <v>107</v>
      </c>
      <c r="B205" s="764"/>
      <c r="C205" s="307"/>
      <c r="D205" s="500"/>
      <c r="E205" s="307"/>
      <c r="F205" s="505"/>
      <c r="G205" s="305"/>
      <c r="H205" s="307"/>
      <c r="I205" s="307"/>
      <c r="J205" s="305"/>
      <c r="K205" s="307"/>
      <c r="L205" s="305"/>
    </row>
    <row r="206" spans="1:12" s="308" customFormat="1" ht="18.75" customHeight="1" x14ac:dyDescent="0.2">
      <c r="A206" s="307"/>
      <c r="B206" s="305"/>
      <c r="C206" s="309"/>
      <c r="D206" s="501"/>
      <c r="E206" s="309"/>
      <c r="F206" s="505"/>
      <c r="G206" s="305"/>
      <c r="H206" s="309"/>
      <c r="I206" s="307"/>
      <c r="J206" s="305"/>
      <c r="K206" s="307"/>
      <c r="L206" s="305"/>
    </row>
    <row r="207" spans="1:12" s="308" customFormat="1" ht="18.75" customHeight="1" x14ac:dyDescent="0.2">
      <c r="A207" s="307"/>
      <c r="B207" s="305"/>
      <c r="C207" s="765" t="s">
        <v>263</v>
      </c>
      <c r="D207" s="765"/>
      <c r="E207" s="765"/>
      <c r="F207" s="505"/>
      <c r="G207" s="305"/>
      <c r="H207" s="763" t="s">
        <v>428</v>
      </c>
      <c r="I207" s="581"/>
      <c r="J207" s="305"/>
      <c r="K207" s="307"/>
      <c r="L207" s="305"/>
    </row>
    <row r="208" spans="1:12" s="308" customFormat="1" ht="18.75" customHeight="1" x14ac:dyDescent="0.2">
      <c r="A208" s="307"/>
      <c r="B208" s="305"/>
      <c r="C208" s="307"/>
      <c r="D208" s="500"/>
      <c r="E208" s="307"/>
      <c r="F208" s="505"/>
      <c r="G208" s="305"/>
      <c r="H208" s="764"/>
      <c r="I208" s="581"/>
      <c r="J208" s="305"/>
      <c r="K208" s="307"/>
      <c r="L208" s="305"/>
    </row>
    <row r="209" spans="1:12" s="310" customFormat="1" ht="18.75" customHeight="1" x14ac:dyDescent="0.2">
      <c r="A209" s="307"/>
      <c r="B209" s="305"/>
      <c r="C209" s="759" t="s">
        <v>139</v>
      </c>
      <c r="D209" s="759"/>
      <c r="E209" s="759"/>
      <c r="F209" s="505"/>
      <c r="G209" s="305"/>
      <c r="H209" s="307"/>
      <c r="I209" s="307"/>
      <c r="J209" s="305"/>
      <c r="K209" s="307"/>
      <c r="L209" s="305"/>
    </row>
    <row r="210" spans="1:12" s="310" customFormat="1" ht="18.75" customHeight="1" x14ac:dyDescent="0.2">
      <c r="D210" s="502"/>
      <c r="E210" s="306"/>
      <c r="F210" s="506"/>
    </row>
    <row r="211" spans="1:12" s="310" customFormat="1" ht="18.75" customHeight="1" x14ac:dyDescent="0.2">
      <c r="D211" s="502"/>
      <c r="E211" s="306"/>
      <c r="F211" s="506"/>
    </row>
    <row r="212" spans="1:12" s="310" customFormat="1" ht="18.75" customHeight="1" x14ac:dyDescent="0.2">
      <c r="D212" s="502"/>
      <c r="E212" s="306"/>
      <c r="F212" s="506"/>
    </row>
    <row r="213" spans="1:12" s="310" customFormat="1" ht="18.75" customHeight="1" x14ac:dyDescent="0.2">
      <c r="D213" s="502"/>
      <c r="E213" s="306"/>
      <c r="F213" s="506"/>
    </row>
    <row r="214" spans="1:12" s="310" customFormat="1" ht="18.75" customHeight="1" x14ac:dyDescent="0.2">
      <c r="D214" s="502"/>
      <c r="F214" s="506"/>
    </row>
  </sheetData>
  <autoFilter ref="A7:L200"/>
  <mergeCells count="6">
    <mergeCell ref="A5:F5"/>
    <mergeCell ref="C209:E209"/>
    <mergeCell ref="I6:K6"/>
    <mergeCell ref="H207:H208"/>
    <mergeCell ref="A205:B205"/>
    <mergeCell ref="C207:E207"/>
  </mergeCells>
  <dataValidations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6 F30 F201:F203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04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04"/>
  </dataValidations>
  <printOptions gridLines="1"/>
  <pageMargins left="0.11810804899387577" right="0.11810804899387577" top="0.354329615048119" bottom="0.354329615048119" header="0.31496062992125984" footer="0.31496062992125984"/>
  <pageSetup scale="57" fitToHeight="0" orientation="landscape" r:id="rId1"/>
  <ignoredErrors>
    <ignoredError sqref="F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view="pageBreakPreview" topLeftCell="A28" zoomScaleSheetLayoutView="100" workbookViewId="0">
      <selection activeCell="D49" sqref="D49"/>
    </sheetView>
  </sheetViews>
  <sheetFormatPr defaultRowHeight="15" x14ac:dyDescent="0.3"/>
  <cols>
    <col min="1" max="1" width="15.7109375" style="190" customWidth="1"/>
    <col min="2" max="2" width="64.42578125" style="190" customWidth="1"/>
    <col min="3" max="3" width="14.28515625" style="190" customWidth="1"/>
    <col min="4" max="4" width="13.5703125" style="190" customWidth="1"/>
    <col min="5" max="16384" width="9.140625" style="190"/>
  </cols>
  <sheetData>
    <row r="1" spans="1:4" x14ac:dyDescent="0.3">
      <c r="A1" s="38" t="s">
        <v>297</v>
      </c>
      <c r="B1" s="67"/>
      <c r="C1" s="773" t="s">
        <v>109</v>
      </c>
      <c r="D1" s="773"/>
    </row>
    <row r="2" spans="1:4" x14ac:dyDescent="0.3">
      <c r="A2" s="40" t="s">
        <v>140</v>
      </c>
      <c r="B2" s="67"/>
      <c r="C2" s="774" t="str">
        <f>'ფორმა N1'!L2</f>
        <v>01/01/2019-31/12/2019</v>
      </c>
      <c r="D2" s="783"/>
    </row>
    <row r="3" spans="1:4" x14ac:dyDescent="0.3">
      <c r="A3" s="40"/>
      <c r="B3" s="67"/>
      <c r="C3" s="587"/>
      <c r="D3" s="587"/>
    </row>
    <row r="4" spans="1:4" s="16" customFormat="1" x14ac:dyDescent="0.3">
      <c r="A4" s="41" t="s">
        <v>269</v>
      </c>
      <c r="B4" s="41"/>
      <c r="C4" s="40"/>
      <c r="D4" s="40"/>
    </row>
    <row r="5" spans="1:4" s="16" customFormat="1" x14ac:dyDescent="0.3">
      <c r="A5" s="604" t="str">
        <f>'ფორმა N1'!A5</f>
        <v>მპგ "ევროპული საქართველო-მოძრაობა თავისუფლებისთვის"</v>
      </c>
      <c r="B5" s="61"/>
      <c r="C5" s="605"/>
      <c r="D5" s="605"/>
    </row>
    <row r="6" spans="1:4" s="16" customFormat="1" x14ac:dyDescent="0.3">
      <c r="A6" s="41"/>
      <c r="B6" s="41"/>
      <c r="C6" s="40"/>
      <c r="D6" s="40"/>
    </row>
    <row r="7" spans="1:4" s="236" customFormat="1" x14ac:dyDescent="0.3">
      <c r="A7" s="583"/>
      <c r="B7" s="583"/>
      <c r="C7" s="42"/>
      <c r="D7" s="42"/>
    </row>
    <row r="8" spans="1:4" s="236" customFormat="1" ht="30" x14ac:dyDescent="0.3">
      <c r="A8" s="63" t="s">
        <v>64</v>
      </c>
      <c r="B8" s="43" t="s">
        <v>11</v>
      </c>
      <c r="C8" s="386" t="s">
        <v>10</v>
      </c>
      <c r="D8" s="386" t="s">
        <v>9</v>
      </c>
    </row>
    <row r="9" spans="1:4" s="208" customFormat="1" ht="18" x14ac:dyDescent="0.2">
      <c r="A9" s="137">
        <v>1</v>
      </c>
      <c r="B9" s="137" t="s">
        <v>57</v>
      </c>
      <c r="C9" s="662">
        <f>SUM(C10,C14,C54,C57,C58,C59,C76)</f>
        <v>846147.92999999993</v>
      </c>
      <c r="D9" s="662">
        <f t="shared" ref="D9" si="0">SUM(D10,D14,D54,D57,D58,D59,D76)</f>
        <v>852357.65</v>
      </c>
    </row>
    <row r="10" spans="1:4" s="208" customFormat="1" ht="18" x14ac:dyDescent="0.2">
      <c r="A10" s="47">
        <v>1.1000000000000001</v>
      </c>
      <c r="B10" s="47" t="s">
        <v>58</v>
      </c>
      <c r="C10" s="705">
        <f>SUM(C11:C13)</f>
        <v>453604.81</v>
      </c>
      <c r="D10" s="705">
        <f t="shared" ref="D10" si="1">SUM(D11:D13)</f>
        <v>450454.81</v>
      </c>
    </row>
    <row r="11" spans="1:4" s="337" customFormat="1" ht="16.5" customHeight="1" x14ac:dyDescent="0.2">
      <c r="A11" s="48" t="s">
        <v>30</v>
      </c>
      <c r="B11" s="48" t="s">
        <v>59</v>
      </c>
      <c r="C11" s="706">
        <f>410915.08-84811.5</f>
        <v>326103.58</v>
      </c>
      <c r="D11" s="706">
        <f>413165.08-84811.5</f>
        <v>328353.58</v>
      </c>
    </row>
    <row r="12" spans="1:4" s="336" customFormat="1" ht="16.5" customHeight="1" x14ac:dyDescent="0.3">
      <c r="A12" s="48" t="s">
        <v>31</v>
      </c>
      <c r="B12" s="48" t="s">
        <v>0</v>
      </c>
      <c r="C12" s="706">
        <v>107001.23</v>
      </c>
      <c r="D12" s="706">
        <v>107001.23</v>
      </c>
    </row>
    <row r="13" spans="1:4" s="336" customFormat="1" ht="16.5" customHeight="1" x14ac:dyDescent="0.3">
      <c r="A13" s="249" t="s">
        <v>476</v>
      </c>
      <c r="B13" s="250" t="s">
        <v>1583</v>
      </c>
      <c r="C13" s="718">
        <f>19950+550</f>
        <v>20500</v>
      </c>
      <c r="D13" s="718">
        <v>15100</v>
      </c>
    </row>
    <row r="14" spans="1:4" s="375" customFormat="1" x14ac:dyDescent="0.3">
      <c r="A14" s="47">
        <v>1.2</v>
      </c>
      <c r="B14" s="47" t="s">
        <v>60</v>
      </c>
      <c r="C14" s="705">
        <f>SUM(C15,C18,C30:C33,C36,C37,C44,C45,C46,C47,C48,C52,C53)</f>
        <v>379728.14</v>
      </c>
      <c r="D14" s="705">
        <f t="shared" ref="D14" si="2">SUM(D15,D18,D30:D33,D36,D37,D44,D45,D46,D47,D48,D52,D53)</f>
        <v>388656.86000000004</v>
      </c>
    </row>
    <row r="15" spans="1:4" x14ac:dyDescent="0.3">
      <c r="A15" s="48" t="s">
        <v>32</v>
      </c>
      <c r="B15" s="48" t="s">
        <v>1</v>
      </c>
      <c r="C15" s="707">
        <f>SUM(C16:C17)</f>
        <v>8876.6</v>
      </c>
      <c r="D15" s="707">
        <f t="shared" ref="D15" si="3">SUM(D16:D17)</f>
        <v>16537.82</v>
      </c>
    </row>
    <row r="16" spans="1:4" s="336" customFormat="1" ht="17.25" customHeight="1" x14ac:dyDescent="0.3">
      <c r="A16" s="56" t="s">
        <v>98</v>
      </c>
      <c r="B16" s="56" t="s">
        <v>61</v>
      </c>
      <c r="C16" s="706">
        <f>1517.6-85</f>
        <v>1432.6</v>
      </c>
      <c r="D16" s="706">
        <f>1517.6-85</f>
        <v>1432.6</v>
      </c>
    </row>
    <row r="17" spans="1:4" s="336" customFormat="1" ht="17.25" customHeight="1" x14ac:dyDescent="0.3">
      <c r="A17" s="56" t="s">
        <v>99</v>
      </c>
      <c r="B17" s="56" t="s">
        <v>62</v>
      </c>
      <c r="C17" s="706">
        <v>7444</v>
      </c>
      <c r="D17" s="706">
        <v>15105.22</v>
      </c>
    </row>
    <row r="18" spans="1:4" x14ac:dyDescent="0.3">
      <c r="A18" s="48" t="s">
        <v>33</v>
      </c>
      <c r="B18" s="48" t="s">
        <v>2</v>
      </c>
      <c r="C18" s="707">
        <f>SUM(C19:C24,C29)</f>
        <v>22952.33</v>
      </c>
      <c r="D18" s="707">
        <f t="shared" ref="D18" si="4">SUM(D19:D24,D29)</f>
        <v>24422.11</v>
      </c>
    </row>
    <row r="19" spans="1:4" s="336" customFormat="1" ht="27.75" customHeight="1" x14ac:dyDescent="0.3">
      <c r="A19" s="56" t="s">
        <v>12</v>
      </c>
      <c r="B19" s="56" t="s">
        <v>245</v>
      </c>
      <c r="C19" s="708">
        <v>1508</v>
      </c>
      <c r="D19" s="708">
        <v>1492.98</v>
      </c>
    </row>
    <row r="20" spans="1:4" x14ac:dyDescent="0.3">
      <c r="A20" s="56" t="s">
        <v>13</v>
      </c>
      <c r="B20" s="56" t="s">
        <v>14</v>
      </c>
      <c r="C20" s="708"/>
      <c r="D20" s="709"/>
    </row>
    <row r="21" spans="1:4" ht="30" customHeight="1" x14ac:dyDescent="0.3">
      <c r="A21" s="56" t="s">
        <v>276</v>
      </c>
      <c r="B21" s="56" t="s">
        <v>22</v>
      </c>
      <c r="C21" s="708"/>
      <c r="D21" s="709"/>
    </row>
    <row r="22" spans="1:4" s="336" customFormat="1" x14ac:dyDescent="0.3">
      <c r="A22" s="56" t="s">
        <v>277</v>
      </c>
      <c r="B22" s="56" t="s">
        <v>15</v>
      </c>
      <c r="C22" s="710">
        <v>13782</v>
      </c>
      <c r="D22" s="709">
        <v>13938.81</v>
      </c>
    </row>
    <row r="23" spans="1:4" s="336" customFormat="1" x14ac:dyDescent="0.3">
      <c r="A23" s="56" t="s">
        <v>278</v>
      </c>
      <c r="B23" s="56" t="s">
        <v>16</v>
      </c>
      <c r="C23" s="708"/>
      <c r="D23" s="709"/>
    </row>
    <row r="24" spans="1:4" s="375" customFormat="1" x14ac:dyDescent="0.3">
      <c r="A24" s="367" t="s">
        <v>279</v>
      </c>
      <c r="B24" s="367" t="s">
        <v>17</v>
      </c>
      <c r="C24" s="705">
        <f>SUM(C25:C28)</f>
        <v>5015</v>
      </c>
      <c r="D24" s="705">
        <f t="shared" ref="D24" si="5">SUM(D25:D28)</f>
        <v>6342.99</v>
      </c>
    </row>
    <row r="25" spans="1:4" s="336" customFormat="1" ht="16.5" customHeight="1" x14ac:dyDescent="0.3">
      <c r="A25" s="138" t="s">
        <v>280</v>
      </c>
      <c r="B25" s="138" t="s">
        <v>18</v>
      </c>
      <c r="C25" s="711">
        <v>3064</v>
      </c>
      <c r="D25" s="709">
        <v>4077.81</v>
      </c>
    </row>
    <row r="26" spans="1:4" s="336" customFormat="1" ht="16.5" customHeight="1" x14ac:dyDescent="0.3">
      <c r="A26" s="138" t="s">
        <v>281</v>
      </c>
      <c r="B26" s="138" t="s">
        <v>19</v>
      </c>
      <c r="C26" s="711">
        <v>883</v>
      </c>
      <c r="D26" s="709">
        <v>873.52</v>
      </c>
    </row>
    <row r="27" spans="1:4" s="336" customFormat="1" ht="16.5" customHeight="1" x14ac:dyDescent="0.3">
      <c r="A27" s="138" t="s">
        <v>282</v>
      </c>
      <c r="B27" s="138" t="s">
        <v>20</v>
      </c>
      <c r="C27" s="712">
        <v>1003</v>
      </c>
      <c r="D27" s="712">
        <v>1316.66</v>
      </c>
    </row>
    <row r="28" spans="1:4" s="336" customFormat="1" ht="16.5" customHeight="1" x14ac:dyDescent="0.3">
      <c r="A28" s="138" t="s">
        <v>283</v>
      </c>
      <c r="B28" s="138" t="s">
        <v>23</v>
      </c>
      <c r="C28" s="711">
        <v>65</v>
      </c>
      <c r="D28" s="710">
        <v>75</v>
      </c>
    </row>
    <row r="29" spans="1:4" s="336" customFormat="1" x14ac:dyDescent="0.3">
      <c r="A29" s="56" t="s">
        <v>284</v>
      </c>
      <c r="B29" s="56" t="s">
        <v>21</v>
      </c>
      <c r="C29" s="711">
        <v>2647.33</v>
      </c>
      <c r="D29" s="711">
        <v>2647.33</v>
      </c>
    </row>
    <row r="30" spans="1:4" s="336" customFormat="1" x14ac:dyDescent="0.3">
      <c r="A30" s="48" t="s">
        <v>34</v>
      </c>
      <c r="B30" s="48" t="s">
        <v>3</v>
      </c>
      <c r="C30" s="713">
        <v>9021</v>
      </c>
      <c r="D30" s="713">
        <v>8796.51</v>
      </c>
    </row>
    <row r="31" spans="1:4" x14ac:dyDescent="0.3">
      <c r="A31" s="48" t="s">
        <v>35</v>
      </c>
      <c r="B31" s="48" t="s">
        <v>4</v>
      </c>
      <c r="C31" s="713">
        <v>0</v>
      </c>
      <c r="D31" s="714">
        <v>0</v>
      </c>
    </row>
    <row r="32" spans="1:4" x14ac:dyDescent="0.3">
      <c r="A32" s="48" t="s">
        <v>36</v>
      </c>
      <c r="B32" s="48" t="s">
        <v>5</v>
      </c>
      <c r="C32" s="713"/>
      <c r="D32" s="714"/>
    </row>
    <row r="33" spans="1:4" s="375" customFormat="1" ht="25.5" customHeight="1" x14ac:dyDescent="0.3">
      <c r="A33" s="374" t="s">
        <v>37</v>
      </c>
      <c r="B33" s="374" t="s">
        <v>63</v>
      </c>
      <c r="C33" s="705">
        <f>SUM(C34:C35)</f>
        <v>62997</v>
      </c>
      <c r="D33" s="705">
        <f t="shared" ref="D33" si="6">SUM(D34:D35)</f>
        <v>59351</v>
      </c>
    </row>
    <row r="34" spans="1:4" s="336" customFormat="1" ht="23.25" customHeight="1" x14ac:dyDescent="0.3">
      <c r="A34" s="56" t="s">
        <v>285</v>
      </c>
      <c r="B34" s="56" t="s">
        <v>56</v>
      </c>
      <c r="C34" s="711">
        <v>61605</v>
      </c>
      <c r="D34" s="712">
        <v>57959</v>
      </c>
    </row>
    <row r="35" spans="1:4" s="336" customFormat="1" x14ac:dyDescent="0.3">
      <c r="A35" s="56" t="s">
        <v>286</v>
      </c>
      <c r="B35" s="56" t="s">
        <v>55</v>
      </c>
      <c r="C35" s="711">
        <v>1392</v>
      </c>
      <c r="D35" s="711">
        <v>1392</v>
      </c>
    </row>
    <row r="36" spans="1:4" x14ac:dyDescent="0.3">
      <c r="A36" s="48" t="s">
        <v>38</v>
      </c>
      <c r="B36" s="733" t="s">
        <v>49</v>
      </c>
      <c r="C36" s="706"/>
      <c r="D36" s="706"/>
    </row>
    <row r="37" spans="1:4" ht="18" customHeight="1" x14ac:dyDescent="0.3">
      <c r="A37" s="48" t="s">
        <v>39</v>
      </c>
      <c r="B37" s="48" t="s">
        <v>344</v>
      </c>
      <c r="C37" s="707">
        <f>SUM(C38:C43)</f>
        <v>118688.4</v>
      </c>
      <c r="D37" s="707">
        <f t="shared" ref="D37" si="7">SUM(D38:D43)</f>
        <v>122174.04999999999</v>
      </c>
    </row>
    <row r="38" spans="1:4" s="336" customFormat="1" x14ac:dyDescent="0.3">
      <c r="A38" s="56" t="s">
        <v>341</v>
      </c>
      <c r="B38" s="56" t="s">
        <v>345</v>
      </c>
      <c r="C38" s="710">
        <v>74555</v>
      </c>
      <c r="D38" s="712">
        <v>77700.31</v>
      </c>
    </row>
    <row r="39" spans="1:4" x14ac:dyDescent="0.3">
      <c r="A39" s="56" t="s">
        <v>342</v>
      </c>
      <c r="B39" s="56" t="s">
        <v>346</v>
      </c>
      <c r="C39" s="710">
        <v>600</v>
      </c>
      <c r="D39" s="710">
        <v>600</v>
      </c>
    </row>
    <row r="40" spans="1:4" x14ac:dyDescent="0.3">
      <c r="A40" s="56" t="s">
        <v>343</v>
      </c>
      <c r="B40" s="56" t="s">
        <v>349</v>
      </c>
      <c r="C40" s="707">
        <v>20696</v>
      </c>
      <c r="D40" s="707">
        <v>21036.34</v>
      </c>
    </row>
    <row r="41" spans="1:4" ht="18" customHeight="1" x14ac:dyDescent="0.3">
      <c r="A41" s="56" t="s">
        <v>348</v>
      </c>
      <c r="B41" s="56" t="s">
        <v>350</v>
      </c>
      <c r="C41" s="710">
        <v>1250</v>
      </c>
      <c r="D41" s="710">
        <v>1250</v>
      </c>
    </row>
    <row r="42" spans="1:4" x14ac:dyDescent="0.3">
      <c r="A42" s="56" t="s">
        <v>351</v>
      </c>
      <c r="B42" s="56" t="s">
        <v>456</v>
      </c>
      <c r="C42" s="710">
        <v>630</v>
      </c>
      <c r="D42" s="710">
        <v>630</v>
      </c>
    </row>
    <row r="43" spans="1:4" s="336" customFormat="1" x14ac:dyDescent="0.3">
      <c r="A43" s="56" t="s">
        <v>457</v>
      </c>
      <c r="B43" s="56" t="s">
        <v>347</v>
      </c>
      <c r="C43" s="711">
        <v>20957.400000000001</v>
      </c>
      <c r="D43" s="711">
        <v>20957.400000000001</v>
      </c>
    </row>
    <row r="44" spans="1:4" s="336" customFormat="1" ht="33.75" customHeight="1" x14ac:dyDescent="0.3">
      <c r="A44" s="48" t="s">
        <v>40</v>
      </c>
      <c r="B44" s="48" t="s">
        <v>28</v>
      </c>
      <c r="C44" s="715">
        <v>4200</v>
      </c>
      <c r="D44" s="712">
        <v>4200</v>
      </c>
    </row>
    <row r="45" spans="1:4" s="336" customFormat="1" ht="30" x14ac:dyDescent="0.3">
      <c r="A45" s="48" t="s">
        <v>41</v>
      </c>
      <c r="B45" s="48" t="s">
        <v>24</v>
      </c>
      <c r="C45" s="713"/>
      <c r="D45" s="714"/>
    </row>
    <row r="46" spans="1:4" s="336" customFormat="1" x14ac:dyDescent="0.3">
      <c r="A46" s="48" t="s">
        <v>42</v>
      </c>
      <c r="B46" s="48" t="s">
        <v>25</v>
      </c>
      <c r="C46" s="713"/>
      <c r="D46" s="714"/>
    </row>
    <row r="47" spans="1:4" x14ac:dyDescent="0.3">
      <c r="A47" s="48" t="s">
        <v>43</v>
      </c>
      <c r="B47" s="48" t="s">
        <v>26</v>
      </c>
      <c r="C47" s="713">
        <v>400</v>
      </c>
      <c r="D47" s="714">
        <v>320</v>
      </c>
    </row>
    <row r="48" spans="1:4" s="375" customFormat="1" x14ac:dyDescent="0.3">
      <c r="A48" s="374" t="s">
        <v>44</v>
      </c>
      <c r="B48" s="374" t="s">
        <v>291</v>
      </c>
      <c r="C48" s="705">
        <f>SUM(C49:C51)</f>
        <v>136921.03</v>
      </c>
      <c r="D48" s="705">
        <f t="shared" ref="D48" si="8">SUM(D49:D51)</f>
        <v>136921.03</v>
      </c>
    </row>
    <row r="49" spans="1:4" x14ac:dyDescent="0.3">
      <c r="A49" s="56" t="s">
        <v>357</v>
      </c>
      <c r="B49" s="56" t="s">
        <v>360</v>
      </c>
      <c r="C49" s="711">
        <v>136921.03</v>
      </c>
      <c r="D49" s="711">
        <v>136921.03</v>
      </c>
    </row>
    <row r="50" spans="1:4" x14ac:dyDescent="0.3">
      <c r="A50" s="56" t="s">
        <v>358</v>
      </c>
      <c r="B50" s="56" t="s">
        <v>359</v>
      </c>
      <c r="C50" s="713"/>
      <c r="D50" s="714"/>
    </row>
    <row r="51" spans="1:4" x14ac:dyDescent="0.3">
      <c r="A51" s="56" t="s">
        <v>361</v>
      </c>
      <c r="B51" s="56" t="s">
        <v>362</v>
      </c>
      <c r="C51" s="713"/>
      <c r="D51" s="714"/>
    </row>
    <row r="52" spans="1:4" ht="26.25" customHeight="1" x14ac:dyDescent="0.3">
      <c r="A52" s="48" t="s">
        <v>45</v>
      </c>
      <c r="B52" s="48" t="s">
        <v>29</v>
      </c>
      <c r="C52" s="713"/>
      <c r="D52" s="714"/>
    </row>
    <row r="53" spans="1:4" s="376" customFormat="1" ht="19.5" customHeight="1" x14ac:dyDescent="0.3">
      <c r="A53" s="374" t="s">
        <v>46</v>
      </c>
      <c r="B53" s="374" t="s">
        <v>6</v>
      </c>
      <c r="C53" s="713">
        <v>15671.78</v>
      </c>
      <c r="D53" s="713">
        <v>15934.34</v>
      </c>
    </row>
    <row r="54" spans="1:4" ht="33.75" customHeight="1" x14ac:dyDescent="0.3">
      <c r="A54" s="47">
        <v>1.3</v>
      </c>
      <c r="B54" s="47" t="s">
        <v>391</v>
      </c>
      <c r="C54" s="705">
        <f>SUM(C55:C56)</f>
        <v>0</v>
      </c>
      <c r="D54" s="705">
        <f t="shared" ref="D54" si="9">SUM(D55:D56)</f>
        <v>0</v>
      </c>
    </row>
    <row r="55" spans="1:4" ht="27.75" customHeight="1" x14ac:dyDescent="0.3">
      <c r="A55" s="48" t="s">
        <v>50</v>
      </c>
      <c r="B55" s="48" t="s">
        <v>48</v>
      </c>
      <c r="C55" s="713"/>
      <c r="D55" s="714"/>
    </row>
    <row r="56" spans="1:4" x14ac:dyDescent="0.3">
      <c r="A56" s="48" t="s">
        <v>51</v>
      </c>
      <c r="B56" s="48" t="s">
        <v>47</v>
      </c>
      <c r="C56" s="713"/>
      <c r="D56" s="714"/>
    </row>
    <row r="57" spans="1:4" x14ac:dyDescent="0.3">
      <c r="A57" s="47">
        <v>1.4</v>
      </c>
      <c r="B57" s="47" t="s">
        <v>393</v>
      </c>
      <c r="C57" s="713"/>
      <c r="D57" s="714"/>
    </row>
    <row r="58" spans="1:4" x14ac:dyDescent="0.3">
      <c r="A58" s="47">
        <v>1.5</v>
      </c>
      <c r="B58" s="47" t="s">
        <v>7</v>
      </c>
      <c r="C58" s="708"/>
      <c r="D58" s="709"/>
    </row>
    <row r="59" spans="1:4" s="375" customFormat="1" x14ac:dyDescent="0.3">
      <c r="A59" s="47">
        <v>1.6</v>
      </c>
      <c r="B59" s="23" t="s">
        <v>8</v>
      </c>
      <c r="C59" s="705">
        <f>SUM(C60:C64)</f>
        <v>12814.98</v>
      </c>
      <c r="D59" s="705">
        <f t="shared" ref="D59" si="10">SUM(D60:D64)</f>
        <v>13245.98</v>
      </c>
    </row>
    <row r="60" spans="1:4" s="336" customFormat="1" x14ac:dyDescent="0.3">
      <c r="A60" s="48" t="s">
        <v>292</v>
      </c>
      <c r="B60" s="24" t="s">
        <v>52</v>
      </c>
      <c r="C60" s="711">
        <v>564.98</v>
      </c>
      <c r="D60" s="711">
        <v>564.98</v>
      </c>
    </row>
    <row r="61" spans="1:4" s="336" customFormat="1" ht="30" x14ac:dyDescent="0.3">
      <c r="A61" s="48" t="s">
        <v>293</v>
      </c>
      <c r="B61" s="24" t="s">
        <v>54</v>
      </c>
      <c r="C61" s="708"/>
      <c r="D61" s="709"/>
    </row>
    <row r="62" spans="1:4" x14ac:dyDescent="0.3">
      <c r="A62" s="48" t="s">
        <v>294</v>
      </c>
      <c r="B62" s="24" t="s">
        <v>53</v>
      </c>
      <c r="C62" s="709"/>
      <c r="D62" s="709"/>
    </row>
    <row r="63" spans="1:4" s="336" customFormat="1" x14ac:dyDescent="0.3">
      <c r="A63" s="48" t="s">
        <v>295</v>
      </c>
      <c r="B63" s="24" t="s">
        <v>27</v>
      </c>
      <c r="C63" s="712">
        <v>12250</v>
      </c>
      <c r="D63" s="757">
        <v>12681</v>
      </c>
    </row>
    <row r="64" spans="1:4" x14ac:dyDescent="0.3">
      <c r="A64" s="48" t="s">
        <v>323</v>
      </c>
      <c r="B64" s="24" t="s">
        <v>324</v>
      </c>
      <c r="C64" s="708"/>
      <c r="D64" s="709"/>
    </row>
    <row r="65" spans="1:4" ht="30" x14ac:dyDescent="0.3">
      <c r="A65" s="137">
        <v>2</v>
      </c>
      <c r="B65" s="137" t="s">
        <v>106</v>
      </c>
      <c r="C65" s="707"/>
      <c r="D65" s="716">
        <f>SUM(D66:D71)</f>
        <v>0</v>
      </c>
    </row>
    <row r="66" spans="1:4" x14ac:dyDescent="0.3">
      <c r="A66" s="57">
        <v>2.1</v>
      </c>
      <c r="B66" s="288" t="s">
        <v>100</v>
      </c>
      <c r="C66" s="707"/>
      <c r="D66" s="717"/>
    </row>
    <row r="67" spans="1:4" x14ac:dyDescent="0.3">
      <c r="A67" s="57">
        <v>2.2000000000000002</v>
      </c>
      <c r="B67" s="288" t="s">
        <v>104</v>
      </c>
      <c r="C67" s="707"/>
      <c r="D67" s="717"/>
    </row>
    <row r="68" spans="1:4" x14ac:dyDescent="0.3">
      <c r="A68" s="57">
        <v>2.2999999999999998</v>
      </c>
      <c r="B68" s="288" t="s">
        <v>103</v>
      </c>
      <c r="C68" s="707"/>
      <c r="D68" s="717"/>
    </row>
    <row r="69" spans="1:4" x14ac:dyDescent="0.3">
      <c r="A69" s="57">
        <v>2.4</v>
      </c>
      <c r="B69" s="288" t="s">
        <v>105</v>
      </c>
      <c r="C69" s="707"/>
      <c r="D69" s="717"/>
    </row>
    <row r="70" spans="1:4" x14ac:dyDescent="0.3">
      <c r="A70" s="57">
        <v>2.5</v>
      </c>
      <c r="B70" s="288" t="s">
        <v>101</v>
      </c>
      <c r="C70" s="707"/>
      <c r="D70" s="717">
        <v>0</v>
      </c>
    </row>
    <row r="71" spans="1:4" x14ac:dyDescent="0.3">
      <c r="A71" s="57">
        <v>2.6</v>
      </c>
      <c r="B71" s="288" t="s">
        <v>102</v>
      </c>
      <c r="C71" s="707"/>
      <c r="D71" s="717"/>
    </row>
    <row r="72" spans="1:4" s="16" customFormat="1" x14ac:dyDescent="0.3">
      <c r="A72" s="137">
        <v>3</v>
      </c>
      <c r="B72" s="137" t="s">
        <v>415</v>
      </c>
      <c r="C72" s="596"/>
      <c r="D72" s="596"/>
    </row>
    <row r="73" spans="1:4" s="16" customFormat="1" x14ac:dyDescent="0.3">
      <c r="A73" s="137">
        <v>4</v>
      </c>
      <c r="B73" s="137" t="s">
        <v>247</v>
      </c>
      <c r="C73" s="596">
        <f>SUM(C74:C75)</f>
        <v>0</v>
      </c>
      <c r="D73" s="596">
        <f>SUM(D74:D75)</f>
        <v>0</v>
      </c>
    </row>
    <row r="74" spans="1:4" s="16" customFormat="1" x14ac:dyDescent="0.3">
      <c r="A74" s="57">
        <v>4.0999999999999996</v>
      </c>
      <c r="B74" s="57" t="s">
        <v>248</v>
      </c>
      <c r="C74" s="718"/>
      <c r="D74" s="718"/>
    </row>
    <row r="75" spans="1:4" s="16" customFormat="1" x14ac:dyDescent="0.3">
      <c r="A75" s="57">
        <v>4.2</v>
      </c>
      <c r="B75" s="57" t="s">
        <v>249</v>
      </c>
      <c r="C75" s="718"/>
      <c r="D75" s="718"/>
    </row>
    <row r="76" spans="1:4" s="16" customFormat="1" x14ac:dyDescent="0.3">
      <c r="A76" s="137">
        <v>5</v>
      </c>
      <c r="B76" s="254" t="s">
        <v>274</v>
      </c>
      <c r="C76" s="718"/>
      <c r="D76" s="596"/>
    </row>
    <row r="77" spans="1:4" s="16" customFormat="1" x14ac:dyDescent="0.3">
      <c r="A77" s="255"/>
      <c r="B77" s="255"/>
      <c r="C77" s="65"/>
      <c r="D77" s="65"/>
    </row>
    <row r="78" spans="1:4" s="16" customFormat="1" x14ac:dyDescent="0.3">
      <c r="A78" s="772" t="s">
        <v>458</v>
      </c>
      <c r="B78" s="772"/>
      <c r="C78" s="772"/>
      <c r="D78" s="772"/>
    </row>
    <row r="79" spans="1:4" s="16" customFormat="1" x14ac:dyDescent="0.3">
      <c r="A79" s="255"/>
      <c r="B79" s="255"/>
      <c r="C79" s="65"/>
      <c r="D79" s="65"/>
    </row>
    <row r="80" spans="1:4" s="226" customFormat="1" ht="12.75" x14ac:dyDescent="0.2">
      <c r="A80" s="304"/>
      <c r="C80" s="304"/>
      <c r="D80" s="304"/>
    </row>
    <row r="81" spans="1:4" s="16" customFormat="1" x14ac:dyDescent="0.3">
      <c r="A81" s="217" t="s">
        <v>107</v>
      </c>
    </row>
    <row r="82" spans="1:4" s="16" customFormat="1" x14ac:dyDescent="0.3"/>
    <row r="83" spans="1:4" s="16" customFormat="1" x14ac:dyDescent="0.3">
      <c r="D83" s="65"/>
    </row>
    <row r="84" spans="1:4" s="16" customFormat="1" x14ac:dyDescent="0.3">
      <c r="A84" s="289"/>
      <c r="B84" s="223" t="s">
        <v>459</v>
      </c>
      <c r="D84" s="65"/>
    </row>
    <row r="85" spans="1:4" s="16" customFormat="1" x14ac:dyDescent="0.3">
      <c r="A85" s="289"/>
      <c r="B85" s="782" t="s">
        <v>460</v>
      </c>
      <c r="C85" s="782"/>
      <c r="D85" s="782"/>
    </row>
    <row r="86" spans="1:4" s="64" customFormat="1" ht="12.75" x14ac:dyDescent="0.2">
      <c r="A86" s="289"/>
      <c r="B86" s="218" t="s">
        <v>461</v>
      </c>
      <c r="C86" s="289"/>
      <c r="D86" s="289"/>
    </row>
    <row r="87" spans="1:4" s="16" customFormat="1" x14ac:dyDescent="0.3">
      <c r="A87" s="256"/>
      <c r="B87" s="782" t="s">
        <v>462</v>
      </c>
      <c r="C87" s="782"/>
      <c r="D87" s="782"/>
    </row>
    <row r="88" spans="1:4" s="226" customFormat="1" ht="12.75" x14ac:dyDescent="0.2">
      <c r="A88" s="304"/>
      <c r="C88" s="304"/>
      <c r="D88" s="304"/>
    </row>
    <row r="89" spans="1:4" s="226" customFormat="1" ht="12.75" x14ac:dyDescent="0.2">
      <c r="A89" s="304"/>
      <c r="C89" s="304"/>
      <c r="D89" s="304"/>
    </row>
  </sheetData>
  <mergeCells count="5">
    <mergeCell ref="B85:D85"/>
    <mergeCell ref="B87:D87"/>
    <mergeCell ref="C1:D1"/>
    <mergeCell ref="C2:D2"/>
    <mergeCell ref="A78:D78"/>
  </mergeCells>
  <printOptions gridLines="1"/>
  <pageMargins left="1" right="1" top="1" bottom="1" header="0.5" footer="0.5"/>
  <pageSetup paperSize="9" scale="64" fitToHeight="2" orientation="portrait" r:id="rId1"/>
  <headerFooter alignWithMargins="0"/>
  <rowBreaks count="1" manualBreakCount="1">
    <brk id="58" max="3" man="1"/>
  </rowBreaks>
  <ignoredErrors>
    <ignoredError sqref="D64:D69 D61:D62 D51:D52 D55:D58 D32 D45:D46 C18 C45:C46 C61:C62 C54:C59 C64:C72 C24 C32:C33 C37 C51:C52 D71:D74 C48 C15 C11:D14 C16:D16 D15 D17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GridLines="0" view="pageBreakPreview" topLeftCell="A4" zoomScaleSheetLayoutView="100" workbookViewId="0">
      <selection activeCell="D34" activeCellId="1" sqref="D12 D34"/>
    </sheetView>
  </sheetViews>
  <sheetFormatPr defaultRowHeight="15" x14ac:dyDescent="0.3"/>
  <cols>
    <col min="1" max="1" width="12.28515625" style="2" customWidth="1"/>
    <col min="2" max="2" width="78.42578125" style="2" customWidth="1"/>
    <col min="3" max="3" width="15.42578125" style="16" customWidth="1"/>
    <col min="4" max="4" width="16" style="16" customWidth="1"/>
    <col min="5" max="16384" width="9.140625" style="2"/>
  </cols>
  <sheetData>
    <row r="1" spans="1:4" s="6" customFormat="1" x14ac:dyDescent="0.3">
      <c r="A1" s="215" t="s">
        <v>320</v>
      </c>
      <c r="B1" s="69"/>
      <c r="C1" s="768" t="str">
        <f>'ფორმა N1'!L1</f>
        <v>საანგარიშგებო პერიოდი</v>
      </c>
      <c r="D1" s="768"/>
    </row>
    <row r="2" spans="1:4" s="6" customFormat="1" x14ac:dyDescent="0.3">
      <c r="A2" s="215" t="s">
        <v>314</v>
      </c>
      <c r="B2" s="69"/>
      <c r="C2" s="768" t="str">
        <f>'ფორმა N1'!L2</f>
        <v>01/01/2019-31/12/2019</v>
      </c>
      <c r="D2" s="768"/>
    </row>
    <row r="3" spans="1:4" s="6" customFormat="1" x14ac:dyDescent="0.3">
      <c r="A3" s="32" t="s">
        <v>140</v>
      </c>
      <c r="B3" s="215"/>
      <c r="C3" s="347"/>
      <c r="D3" s="347"/>
    </row>
    <row r="4" spans="1:4" s="6" customFormat="1" x14ac:dyDescent="0.3">
      <c r="A4" s="32"/>
      <c r="B4" s="32"/>
      <c r="C4" s="347"/>
      <c r="D4" s="347"/>
    </row>
    <row r="5" spans="1:4" x14ac:dyDescent="0.3">
      <c r="A5" s="69" t="str">
        <f>'[2]ფორმა N2'!A4</f>
        <v>ანგარიშვალდებული პირის დასახელება:</v>
      </c>
      <c r="B5" s="69"/>
      <c r="C5" s="32"/>
      <c r="D5" s="32"/>
    </row>
    <row r="6" spans="1:4" x14ac:dyDescent="0.3">
      <c r="A6" s="216" t="str">
        <f>'[2]ფორმა N1'!A5</f>
        <v>მპგ "ევროპული საქართველო-მოძრაობა თავისუფლებისთვის"</v>
      </c>
      <c r="B6" s="69"/>
      <c r="C6" s="32"/>
      <c r="D6" s="32"/>
    </row>
    <row r="7" spans="1:4" x14ac:dyDescent="0.3">
      <c r="A7" s="69"/>
      <c r="B7" s="69"/>
      <c r="C7" s="32"/>
      <c r="D7" s="32"/>
    </row>
    <row r="8" spans="1:4" s="6" customFormat="1" x14ac:dyDescent="0.3">
      <c r="A8" s="348"/>
      <c r="B8" s="348"/>
      <c r="C8" s="219"/>
      <c r="D8" s="219"/>
    </row>
    <row r="9" spans="1:4" s="6" customFormat="1" ht="30" x14ac:dyDescent="0.3">
      <c r="A9" s="237" t="s">
        <v>64</v>
      </c>
      <c r="B9" s="237" t="s">
        <v>319</v>
      </c>
      <c r="C9" s="220" t="s">
        <v>10</v>
      </c>
      <c r="D9" s="220" t="s">
        <v>9</v>
      </c>
    </row>
    <row r="10" spans="1:4" s="8" customFormat="1" ht="16.5" customHeight="1" x14ac:dyDescent="0.2">
      <c r="A10" s="331" t="s">
        <v>315</v>
      </c>
      <c r="B10" s="334" t="s">
        <v>518</v>
      </c>
      <c r="C10" s="379">
        <v>1000</v>
      </c>
      <c r="D10" s="379">
        <v>1000</v>
      </c>
    </row>
    <row r="11" spans="1:4" s="9" customFormat="1" ht="16.5" customHeight="1" x14ac:dyDescent="0.2">
      <c r="A11" s="331" t="s">
        <v>316</v>
      </c>
      <c r="B11" s="334" t="s">
        <v>1360</v>
      </c>
      <c r="C11" s="378">
        <v>400</v>
      </c>
      <c r="D11" s="378">
        <v>400</v>
      </c>
    </row>
    <row r="12" spans="1:4" s="9" customFormat="1" ht="16.5" customHeight="1" x14ac:dyDescent="0.2">
      <c r="A12" s="331" t="s">
        <v>529</v>
      </c>
      <c r="B12" s="407" t="s">
        <v>1361</v>
      </c>
      <c r="C12" s="379">
        <v>7940</v>
      </c>
      <c r="D12" s="379">
        <v>7940</v>
      </c>
    </row>
    <row r="13" spans="1:4" s="8" customFormat="1" ht="16.5" customHeight="1" x14ac:dyDescent="0.2">
      <c r="A13" s="331" t="s">
        <v>530</v>
      </c>
      <c r="B13" s="334" t="s">
        <v>1362</v>
      </c>
      <c r="C13" s="430">
        <v>100</v>
      </c>
      <c r="D13" s="430">
        <v>100</v>
      </c>
    </row>
    <row r="14" spans="1:4" s="8" customFormat="1" ht="27.75" customHeight="1" x14ac:dyDescent="0.2">
      <c r="A14" s="331" t="s">
        <v>531</v>
      </c>
      <c r="B14" s="340" t="s">
        <v>1363</v>
      </c>
      <c r="C14" s="379">
        <v>0</v>
      </c>
      <c r="D14" s="340">
        <v>131.02000000000001</v>
      </c>
    </row>
    <row r="15" spans="1:4" s="9" customFormat="1" ht="16.5" customHeight="1" x14ac:dyDescent="0.2">
      <c r="A15" s="331" t="s">
        <v>532</v>
      </c>
      <c r="B15" s="340" t="s">
        <v>1364</v>
      </c>
      <c r="C15" s="340">
        <v>1290</v>
      </c>
      <c r="D15" s="816">
        <v>1290</v>
      </c>
    </row>
    <row r="16" spans="1:4" s="9" customFormat="1" ht="16.5" customHeight="1" x14ac:dyDescent="0.2">
      <c r="A16" s="331" t="s">
        <v>533</v>
      </c>
      <c r="B16" s="340" t="s">
        <v>1365</v>
      </c>
      <c r="C16" s="340">
        <v>830</v>
      </c>
      <c r="D16" s="340">
        <v>830</v>
      </c>
    </row>
    <row r="17" spans="1:5" s="8" customFormat="1" ht="16.5" customHeight="1" x14ac:dyDescent="0.2">
      <c r="A17" s="331" t="s">
        <v>534</v>
      </c>
      <c r="B17" s="340" t="s">
        <v>547</v>
      </c>
      <c r="C17" s="340">
        <v>330</v>
      </c>
      <c r="D17" s="340">
        <v>330</v>
      </c>
    </row>
    <row r="18" spans="1:5" s="8" customFormat="1" ht="16.5" customHeight="1" x14ac:dyDescent="0.2">
      <c r="A18" s="331" t="s">
        <v>535</v>
      </c>
      <c r="B18" s="340" t="s">
        <v>1366</v>
      </c>
      <c r="C18" s="340">
        <v>360</v>
      </c>
      <c r="D18" s="340">
        <v>360</v>
      </c>
    </row>
    <row r="19" spans="1:5" s="8" customFormat="1" ht="16.5" customHeight="1" x14ac:dyDescent="0.2">
      <c r="A19" s="331" t="s">
        <v>548</v>
      </c>
      <c r="B19" s="204" t="s">
        <v>1582</v>
      </c>
      <c r="C19" s="253">
        <v>0</v>
      </c>
      <c r="D19" s="253">
        <v>300</v>
      </c>
    </row>
    <row r="20" spans="1:5" s="8" customFormat="1" ht="16.5" customHeight="1" x14ac:dyDescent="0.2">
      <c r="A20" s="331"/>
      <c r="B20" s="335"/>
      <c r="C20" s="379"/>
      <c r="D20" s="379"/>
    </row>
    <row r="21" spans="1:5" s="9" customFormat="1" ht="16.5" customHeight="1" x14ac:dyDescent="0.2">
      <c r="A21" s="331" t="s">
        <v>317</v>
      </c>
      <c r="B21" s="334" t="s">
        <v>1367</v>
      </c>
      <c r="C21" s="334">
        <f>441.44+334.77+433.18</f>
        <v>1209.3900000000001</v>
      </c>
      <c r="D21" s="334">
        <f>441.44+334.77+433.18</f>
        <v>1209.3900000000001</v>
      </c>
    </row>
    <row r="22" spans="1:5" s="9" customFormat="1" ht="16.5" customHeight="1" x14ac:dyDescent="0.2">
      <c r="A22" s="331" t="s">
        <v>318</v>
      </c>
      <c r="B22" s="334" t="s">
        <v>1368</v>
      </c>
      <c r="C22" s="334">
        <f>578*3</f>
        <v>1734</v>
      </c>
      <c r="D22" s="334">
        <f>578*3</f>
        <v>1734</v>
      </c>
    </row>
    <row r="23" spans="1:5" s="9" customFormat="1" ht="16.5" customHeight="1" x14ac:dyDescent="0.2">
      <c r="A23" s="331" t="s">
        <v>520</v>
      </c>
      <c r="B23" s="334" t="s">
        <v>1369</v>
      </c>
      <c r="C23" s="334">
        <v>4815.42</v>
      </c>
      <c r="D23" s="334">
        <v>4815.42</v>
      </c>
    </row>
    <row r="24" spans="1:5" s="9" customFormat="1" ht="15" customHeight="1" x14ac:dyDescent="0.2">
      <c r="A24" s="331" t="s">
        <v>521</v>
      </c>
      <c r="B24" s="334" t="s">
        <v>1370</v>
      </c>
      <c r="C24" s="334">
        <v>892.85</v>
      </c>
      <c r="D24" s="816">
        <v>892.85</v>
      </c>
    </row>
    <row r="25" spans="1:5" s="9" customFormat="1" ht="15" customHeight="1" x14ac:dyDescent="0.2">
      <c r="A25" s="331" t="s">
        <v>522</v>
      </c>
      <c r="B25" s="334" t="s">
        <v>1371</v>
      </c>
      <c r="C25" s="334">
        <f>250+187.5</f>
        <v>437.5</v>
      </c>
      <c r="D25" s="334">
        <f>250+187.5</f>
        <v>437.5</v>
      </c>
      <c r="E25" s="719"/>
    </row>
    <row r="26" spans="1:5" s="9" customFormat="1" ht="15" customHeight="1" x14ac:dyDescent="0.2">
      <c r="A26" s="331" t="s">
        <v>563</v>
      </c>
      <c r="B26" s="435" t="s">
        <v>1372</v>
      </c>
      <c r="C26" s="435">
        <v>606</v>
      </c>
      <c r="D26" s="435">
        <v>606</v>
      </c>
      <c r="E26" s="719"/>
    </row>
    <row r="27" spans="1:5" s="9" customFormat="1" ht="15" customHeight="1" x14ac:dyDescent="0.2">
      <c r="A27" s="331" t="s">
        <v>523</v>
      </c>
      <c r="B27" s="435" t="s">
        <v>1373</v>
      </c>
      <c r="C27" s="435">
        <v>1913.26</v>
      </c>
      <c r="D27" s="435">
        <v>1913.26</v>
      </c>
      <c r="E27" s="719"/>
    </row>
    <row r="28" spans="1:5" s="9" customFormat="1" ht="15" customHeight="1" x14ac:dyDescent="0.2">
      <c r="A28" s="331" t="s">
        <v>524</v>
      </c>
      <c r="B28" s="435" t="s">
        <v>1374</v>
      </c>
      <c r="C28" s="435">
        <v>637.75</v>
      </c>
      <c r="D28" s="435">
        <v>637.75</v>
      </c>
      <c r="E28" s="720"/>
    </row>
    <row r="29" spans="1:5" s="9" customFormat="1" ht="15" customHeight="1" x14ac:dyDescent="0.2">
      <c r="A29" s="331" t="s">
        <v>564</v>
      </c>
      <c r="B29" s="435" t="s">
        <v>1375</v>
      </c>
      <c r="C29" s="435">
        <v>191.32</v>
      </c>
      <c r="D29" s="435">
        <v>191.32</v>
      </c>
      <c r="E29" s="720"/>
    </row>
    <row r="30" spans="1:5" s="9" customFormat="1" ht="15" customHeight="1" x14ac:dyDescent="0.2">
      <c r="A30" s="331" t="s">
        <v>525</v>
      </c>
      <c r="B30" s="435" t="s">
        <v>1376</v>
      </c>
      <c r="C30" s="435">
        <f>1620+272.98</f>
        <v>1892.98</v>
      </c>
      <c r="D30" s="435">
        <f>1620+272.98</f>
        <v>1892.98</v>
      </c>
      <c r="E30" s="721"/>
    </row>
    <row r="31" spans="1:5" s="9" customFormat="1" ht="15" customHeight="1" x14ac:dyDescent="0.2">
      <c r="A31" s="331" t="s">
        <v>526</v>
      </c>
      <c r="B31" s="334" t="s">
        <v>1377</v>
      </c>
      <c r="C31" s="435">
        <v>812</v>
      </c>
      <c r="D31" s="435">
        <v>812</v>
      </c>
      <c r="E31" s="722"/>
    </row>
    <row r="32" spans="1:5" s="9" customFormat="1" ht="15" customHeight="1" x14ac:dyDescent="0.2">
      <c r="A32" s="331" t="s">
        <v>527</v>
      </c>
      <c r="B32" s="435" t="s">
        <v>1378</v>
      </c>
      <c r="C32" s="379">
        <v>318.87</v>
      </c>
      <c r="D32" s="435">
        <v>318.87</v>
      </c>
      <c r="E32" s="720"/>
    </row>
    <row r="33" spans="1:5" s="9" customFormat="1" ht="17.25" customHeight="1" x14ac:dyDescent="0.2">
      <c r="A33" s="331" t="s">
        <v>528</v>
      </c>
      <c r="B33" s="407" t="s">
        <v>1379</v>
      </c>
      <c r="C33" s="379">
        <v>131.30000000000001</v>
      </c>
      <c r="D33" s="379">
        <v>393.9</v>
      </c>
      <c r="E33" s="720"/>
    </row>
    <row r="34" spans="1:5" s="9" customFormat="1" x14ac:dyDescent="0.2">
      <c r="A34" s="331" t="s">
        <v>2196</v>
      </c>
      <c r="B34" s="407" t="s">
        <v>2197</v>
      </c>
      <c r="C34" s="303">
        <v>79.099999999999994</v>
      </c>
      <c r="D34" s="303">
        <v>79.099999999999994</v>
      </c>
      <c r="E34" s="722"/>
    </row>
    <row r="35" spans="1:5" s="9" customFormat="1" x14ac:dyDescent="0.2">
      <c r="A35" s="57"/>
      <c r="B35" s="239"/>
      <c r="C35" s="303"/>
      <c r="D35" s="303"/>
      <c r="E35" s="722"/>
    </row>
    <row r="36" spans="1:5" s="9" customFormat="1" x14ac:dyDescent="0.2">
      <c r="A36" s="331"/>
      <c r="B36" s="335"/>
      <c r="C36" s="379"/>
      <c r="D36" s="379"/>
      <c r="E36" s="722"/>
    </row>
    <row r="37" spans="1:5" s="9" customFormat="1" x14ac:dyDescent="0.2">
      <c r="A37" s="47" t="s">
        <v>273</v>
      </c>
      <c r="B37" s="47"/>
      <c r="C37" s="201"/>
      <c r="D37" s="201"/>
      <c r="E37" s="722"/>
    </row>
    <row r="38" spans="1:5" s="3" customFormat="1" x14ac:dyDescent="0.2">
      <c r="A38" s="48"/>
      <c r="B38" s="48"/>
      <c r="C38" s="201"/>
      <c r="D38" s="201"/>
      <c r="E38" s="722"/>
    </row>
    <row r="39" spans="1:5" x14ac:dyDescent="0.3">
      <c r="A39" s="58"/>
      <c r="B39" s="58" t="s">
        <v>321</v>
      </c>
      <c r="C39" s="235">
        <f>SUM(C10:C38)</f>
        <v>27921.739999999991</v>
      </c>
      <c r="D39" s="235">
        <f>SUM(D10:D38)</f>
        <v>28615.359999999997</v>
      </c>
      <c r="E39" s="10"/>
    </row>
    <row r="40" spans="1:5" x14ac:dyDescent="0.3">
      <c r="A40" s="22"/>
      <c r="B40" s="22"/>
      <c r="C40" s="2"/>
      <c r="D40" s="2"/>
      <c r="E40" s="10"/>
    </row>
    <row r="41" spans="1:5" x14ac:dyDescent="0.3">
      <c r="A41" s="2" t="s">
        <v>399</v>
      </c>
      <c r="C41" s="2"/>
      <c r="D41" s="2"/>
      <c r="E41" s="10"/>
    </row>
    <row r="42" spans="1:5" x14ac:dyDescent="0.3">
      <c r="A42" s="2" t="s">
        <v>395</v>
      </c>
      <c r="C42" s="2"/>
      <c r="D42" s="2"/>
    </row>
    <row r="43" spans="1:5" x14ac:dyDescent="0.3">
      <c r="A43" s="122" t="s">
        <v>396</v>
      </c>
      <c r="C43" s="2"/>
      <c r="D43" s="2"/>
    </row>
    <row r="44" spans="1:5" x14ac:dyDescent="0.3">
      <c r="A44" s="122"/>
      <c r="C44" s="2"/>
      <c r="D44" s="2"/>
    </row>
    <row r="45" spans="1:5" x14ac:dyDescent="0.3">
      <c r="A45" s="122" t="s">
        <v>338</v>
      </c>
      <c r="C45" s="2"/>
      <c r="D45" s="2"/>
    </row>
    <row r="46" spans="1:5" s="14" customFormat="1" ht="12.75" x14ac:dyDescent="0.2"/>
    <row r="47" spans="1:5" x14ac:dyDescent="0.3">
      <c r="A47" s="37" t="s">
        <v>107</v>
      </c>
      <c r="C47" s="2"/>
      <c r="D47" s="2"/>
    </row>
    <row r="48" spans="1:5" x14ac:dyDescent="0.3">
      <c r="C48" s="2"/>
      <c r="D48" s="2"/>
    </row>
    <row r="49" spans="1:4" x14ac:dyDescent="0.3">
      <c r="C49" s="2"/>
      <c r="D49" s="10"/>
    </row>
    <row r="50" spans="1:4" x14ac:dyDescent="0.3">
      <c r="A50" s="37"/>
      <c r="B50" s="37" t="s">
        <v>266</v>
      </c>
      <c r="C50" s="2"/>
      <c r="D50" s="10"/>
    </row>
    <row r="51" spans="1:4" x14ac:dyDescent="0.3">
      <c r="B51" s="2" t="s">
        <v>265</v>
      </c>
      <c r="C51" s="2"/>
      <c r="D51" s="10"/>
    </row>
    <row r="52" spans="1:4" customFormat="1" ht="12.75" x14ac:dyDescent="0.2">
      <c r="A52" s="35"/>
      <c r="B52" s="35" t="s">
        <v>139</v>
      </c>
    </row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ignoredErrors>
    <ignoredError sqref="C21:D23 C14:D18 C25:D26 C30:D30 D13 C31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7"/>
  <sheetViews>
    <sheetView view="pageBreakPreview" zoomScale="90" zoomScaleSheetLayoutView="90" workbookViewId="0">
      <selection activeCell="A9" sqref="A9:XFD493"/>
    </sheetView>
  </sheetViews>
  <sheetFormatPr defaultRowHeight="15" x14ac:dyDescent="0.3"/>
  <cols>
    <col min="1" max="1" width="5.7109375" style="279" customWidth="1"/>
    <col min="2" max="2" width="15" style="238" customWidth="1"/>
    <col min="3" max="3" width="20.85546875" style="238" customWidth="1"/>
    <col min="4" max="4" width="14.85546875" style="238" customWidth="1"/>
    <col min="5" max="5" width="36.42578125" style="238" customWidth="1"/>
    <col min="6" max="6" width="11.85546875" style="278" customWidth="1"/>
    <col min="7" max="7" width="15.5703125" style="424" customWidth="1"/>
    <col min="8" max="8" width="14.7109375" style="424" customWidth="1"/>
    <col min="9" max="9" width="15.140625" style="438" customWidth="1"/>
    <col min="10" max="10" width="0" style="238" hidden="1" customWidth="1"/>
    <col min="11" max="16384" width="9.140625" style="238"/>
  </cols>
  <sheetData>
    <row r="1" spans="1:10" s="695" customFormat="1" x14ac:dyDescent="0.3">
      <c r="A1" s="694" t="s">
        <v>434</v>
      </c>
      <c r="B1" s="38"/>
      <c r="C1" s="41"/>
      <c r="D1" s="41"/>
      <c r="E1" s="41"/>
      <c r="F1" s="291"/>
      <c r="G1" s="688"/>
      <c r="H1" s="784" t="str">
        <f>'[3]ფორმა N1'!L1</f>
        <v>საანგარიშგებო პერიოდი</v>
      </c>
      <c r="I1" s="773"/>
      <c r="J1" s="773"/>
    </row>
    <row r="2" spans="1:10" s="695" customFormat="1" x14ac:dyDescent="0.3">
      <c r="A2" s="685" t="s">
        <v>140</v>
      </c>
      <c r="B2" s="38"/>
      <c r="C2" s="41"/>
      <c r="D2" s="41"/>
      <c r="E2" s="41"/>
      <c r="F2" s="291"/>
      <c r="G2" s="688"/>
      <c r="H2" s="785" t="str">
        <f>'ფორმა N1'!L2</f>
        <v>01/01/2019-31/12/2019</v>
      </c>
      <c r="I2" s="786"/>
      <c r="J2" s="696"/>
    </row>
    <row r="3" spans="1:10" s="695" customFormat="1" x14ac:dyDescent="0.3">
      <c r="A3" s="685"/>
      <c r="B3" s="40"/>
      <c r="C3" s="38"/>
      <c r="D3" s="38"/>
      <c r="E3" s="38"/>
      <c r="F3" s="292"/>
      <c r="G3" s="688"/>
      <c r="H3" s="688"/>
      <c r="I3" s="60"/>
    </row>
    <row r="4" spans="1:10" s="695" customFormat="1" x14ac:dyDescent="0.3">
      <c r="A4" s="290" t="s">
        <v>269</v>
      </c>
      <c r="B4" s="41"/>
      <c r="C4" s="41"/>
      <c r="D4" s="41"/>
      <c r="E4" s="41"/>
      <c r="F4" s="291"/>
      <c r="G4" s="689"/>
      <c r="H4" s="689"/>
      <c r="I4" s="697"/>
    </row>
    <row r="5" spans="1:10" s="695" customFormat="1" x14ac:dyDescent="0.3">
      <c r="A5" s="787" t="s">
        <v>686</v>
      </c>
      <c r="B5" s="787"/>
      <c r="C5" s="787"/>
      <c r="D5" s="787"/>
      <c r="E5" s="41"/>
      <c r="F5" s="291"/>
      <c r="G5" s="689"/>
      <c r="H5" s="689"/>
      <c r="I5" s="697"/>
    </row>
    <row r="6" spans="1:10" s="695" customFormat="1" x14ac:dyDescent="0.3">
      <c r="A6" s="290"/>
      <c r="B6" s="41"/>
      <c r="C6" s="41"/>
      <c r="D6" s="41"/>
      <c r="E6" s="41"/>
      <c r="F6" s="291"/>
      <c r="G6" s="689"/>
      <c r="H6" s="689"/>
      <c r="I6" s="697"/>
    </row>
    <row r="7" spans="1:10" s="695" customFormat="1" x14ac:dyDescent="0.3">
      <c r="A7" s="686"/>
      <c r="B7" s="663"/>
      <c r="C7" s="663"/>
      <c r="D7" s="663"/>
      <c r="E7" s="663" t="s">
        <v>1584</v>
      </c>
      <c r="F7" s="42"/>
      <c r="G7" s="690"/>
      <c r="H7" s="690"/>
      <c r="I7" s="664"/>
    </row>
    <row r="8" spans="1:10" s="695" customFormat="1" ht="75" x14ac:dyDescent="0.3">
      <c r="A8" s="698" t="s">
        <v>64</v>
      </c>
      <c r="B8" s="386" t="s">
        <v>326</v>
      </c>
      <c r="C8" s="386" t="s">
        <v>327</v>
      </c>
      <c r="D8" s="386" t="s">
        <v>227</v>
      </c>
      <c r="E8" s="386" t="s">
        <v>331</v>
      </c>
      <c r="F8" s="608" t="s">
        <v>335</v>
      </c>
      <c r="G8" s="699" t="s">
        <v>10</v>
      </c>
      <c r="H8" s="699" t="s">
        <v>9</v>
      </c>
      <c r="I8" s="609" t="s">
        <v>375</v>
      </c>
      <c r="J8" s="695" t="s">
        <v>334</v>
      </c>
    </row>
    <row r="9" spans="1:10" s="289" customFormat="1" ht="17.25" customHeight="1" x14ac:dyDescent="0.2">
      <c r="A9" s="407">
        <v>1</v>
      </c>
      <c r="B9" s="408" t="s">
        <v>687</v>
      </c>
      <c r="C9" s="408" t="s">
        <v>688</v>
      </c>
      <c r="D9" s="668" t="s">
        <v>689</v>
      </c>
      <c r="E9" s="382" t="s">
        <v>690</v>
      </c>
      <c r="F9" s="407" t="s">
        <v>334</v>
      </c>
      <c r="G9" s="669">
        <v>2000</v>
      </c>
      <c r="H9" s="669">
        <v>2000</v>
      </c>
      <c r="I9" s="670">
        <v>392</v>
      </c>
    </row>
    <row r="10" spans="1:10" s="289" customFormat="1" ht="17.25" customHeight="1" x14ac:dyDescent="0.2">
      <c r="A10" s="407">
        <v>2</v>
      </c>
      <c r="B10" s="408" t="s">
        <v>691</v>
      </c>
      <c r="C10" s="382" t="s">
        <v>688</v>
      </c>
      <c r="D10" s="668" t="s">
        <v>692</v>
      </c>
      <c r="E10" s="382" t="s">
        <v>693</v>
      </c>
      <c r="F10" s="407" t="s">
        <v>334</v>
      </c>
      <c r="G10" s="669">
        <v>1250</v>
      </c>
      <c r="H10" s="669">
        <v>1250</v>
      </c>
      <c r="I10" s="670">
        <v>245</v>
      </c>
    </row>
    <row r="11" spans="1:10" s="289" customFormat="1" ht="17.25" customHeight="1" x14ac:dyDescent="0.2">
      <c r="A11" s="407">
        <v>3</v>
      </c>
      <c r="B11" s="408" t="s">
        <v>694</v>
      </c>
      <c r="C11" s="382" t="s">
        <v>695</v>
      </c>
      <c r="D11" s="668" t="s">
        <v>696</v>
      </c>
      <c r="E11" s="382" t="s">
        <v>693</v>
      </c>
      <c r="F11" s="407" t="s">
        <v>334</v>
      </c>
      <c r="G11" s="669">
        <v>1234.7</v>
      </c>
      <c r="H11" s="669">
        <v>1234.7</v>
      </c>
      <c r="I11" s="670">
        <v>242</v>
      </c>
    </row>
    <row r="12" spans="1:10" s="289" customFormat="1" ht="17.25" customHeight="1" x14ac:dyDescent="0.2">
      <c r="A12" s="407">
        <v>4</v>
      </c>
      <c r="B12" s="408" t="s">
        <v>697</v>
      </c>
      <c r="C12" s="382" t="s">
        <v>698</v>
      </c>
      <c r="D12" s="668" t="s">
        <v>699</v>
      </c>
      <c r="E12" s="382" t="s">
        <v>700</v>
      </c>
      <c r="F12" s="407" t="s">
        <v>334</v>
      </c>
      <c r="G12" s="669">
        <v>800</v>
      </c>
      <c r="H12" s="669">
        <v>800</v>
      </c>
      <c r="I12" s="670">
        <v>156.80000000000001</v>
      </c>
    </row>
    <row r="13" spans="1:10" s="289" customFormat="1" ht="17.25" customHeight="1" x14ac:dyDescent="0.2">
      <c r="A13" s="407">
        <v>5</v>
      </c>
      <c r="B13" s="408" t="s">
        <v>701</v>
      </c>
      <c r="C13" s="408" t="s">
        <v>702</v>
      </c>
      <c r="D13" s="668" t="s">
        <v>703</v>
      </c>
      <c r="E13" s="382" t="s">
        <v>704</v>
      </c>
      <c r="F13" s="407" t="s">
        <v>334</v>
      </c>
      <c r="G13" s="669">
        <v>2125</v>
      </c>
      <c r="H13" s="669">
        <v>2125</v>
      </c>
      <c r="I13" s="670">
        <v>416.5</v>
      </c>
    </row>
    <row r="14" spans="1:10" s="289" customFormat="1" ht="17.25" customHeight="1" x14ac:dyDescent="0.2">
      <c r="A14" s="407">
        <v>6</v>
      </c>
      <c r="B14" s="408" t="s">
        <v>705</v>
      </c>
      <c r="C14" s="408" t="s">
        <v>706</v>
      </c>
      <c r="D14" s="668" t="s">
        <v>707</v>
      </c>
      <c r="E14" s="382" t="s">
        <v>708</v>
      </c>
      <c r="F14" s="407" t="s">
        <v>334</v>
      </c>
      <c r="G14" s="669">
        <v>1000</v>
      </c>
      <c r="H14" s="669">
        <v>1000</v>
      </c>
      <c r="I14" s="670">
        <v>196</v>
      </c>
    </row>
    <row r="15" spans="1:10" s="289" customFormat="1" ht="17.25" customHeight="1" x14ac:dyDescent="0.2">
      <c r="A15" s="407">
        <v>7</v>
      </c>
      <c r="B15" s="408" t="s">
        <v>709</v>
      </c>
      <c r="C15" s="408" t="s">
        <v>710</v>
      </c>
      <c r="D15" s="668" t="s">
        <v>711</v>
      </c>
      <c r="E15" s="382" t="s">
        <v>712</v>
      </c>
      <c r="F15" s="407" t="s">
        <v>334</v>
      </c>
      <c r="G15" s="669">
        <v>1550</v>
      </c>
      <c r="H15" s="669">
        <v>1550</v>
      </c>
      <c r="I15" s="670">
        <v>303.8</v>
      </c>
    </row>
    <row r="16" spans="1:10" s="289" customFormat="1" ht="17.25" customHeight="1" x14ac:dyDescent="0.2">
      <c r="A16" s="407">
        <v>8</v>
      </c>
      <c r="B16" s="408" t="s">
        <v>713</v>
      </c>
      <c r="C16" s="408" t="s">
        <v>714</v>
      </c>
      <c r="D16" s="668" t="s">
        <v>715</v>
      </c>
      <c r="E16" s="382" t="s">
        <v>693</v>
      </c>
      <c r="F16" s="407" t="s">
        <v>334</v>
      </c>
      <c r="G16" s="669">
        <v>1125</v>
      </c>
      <c r="H16" s="669">
        <v>1125</v>
      </c>
      <c r="I16" s="670">
        <v>220.5</v>
      </c>
    </row>
    <row r="17" spans="1:9" s="289" customFormat="1" ht="17.25" customHeight="1" x14ac:dyDescent="0.2">
      <c r="A17" s="407">
        <v>9</v>
      </c>
      <c r="B17" s="408" t="s">
        <v>716</v>
      </c>
      <c r="C17" s="408" t="s">
        <v>717</v>
      </c>
      <c r="D17" s="668" t="s">
        <v>718</v>
      </c>
      <c r="E17" s="382" t="s">
        <v>693</v>
      </c>
      <c r="F17" s="407" t="s">
        <v>334</v>
      </c>
      <c r="G17" s="669">
        <v>2500</v>
      </c>
      <c r="H17" s="669">
        <v>2500</v>
      </c>
      <c r="I17" s="670">
        <v>490</v>
      </c>
    </row>
    <row r="18" spans="1:9" s="289" customFormat="1" ht="17.25" customHeight="1" x14ac:dyDescent="0.2">
      <c r="A18" s="407">
        <v>10</v>
      </c>
      <c r="B18" s="408" t="s">
        <v>719</v>
      </c>
      <c r="C18" s="408" t="s">
        <v>720</v>
      </c>
      <c r="D18" s="668" t="s">
        <v>721</v>
      </c>
      <c r="E18" s="382" t="s">
        <v>693</v>
      </c>
      <c r="F18" s="407" t="s">
        <v>334</v>
      </c>
      <c r="G18" s="669">
        <v>1000</v>
      </c>
      <c r="H18" s="669">
        <v>1000</v>
      </c>
      <c r="I18" s="670">
        <v>196</v>
      </c>
    </row>
    <row r="19" spans="1:9" s="289" customFormat="1" ht="17.25" customHeight="1" x14ac:dyDescent="0.2">
      <c r="A19" s="407">
        <v>11</v>
      </c>
      <c r="B19" s="408" t="s">
        <v>722</v>
      </c>
      <c r="C19" s="382" t="s">
        <v>723</v>
      </c>
      <c r="D19" s="668" t="s">
        <v>724</v>
      </c>
      <c r="E19" s="382" t="s">
        <v>693</v>
      </c>
      <c r="F19" s="407" t="s">
        <v>334</v>
      </c>
      <c r="G19" s="669">
        <v>687.5</v>
      </c>
      <c r="H19" s="669">
        <v>687.5</v>
      </c>
      <c r="I19" s="670">
        <v>134.75</v>
      </c>
    </row>
    <row r="20" spans="1:9" s="289" customFormat="1" ht="17.25" customHeight="1" x14ac:dyDescent="0.2">
      <c r="A20" s="407">
        <v>12</v>
      </c>
      <c r="B20" s="408" t="s">
        <v>725</v>
      </c>
      <c r="C20" s="408" t="s">
        <v>726</v>
      </c>
      <c r="D20" s="668" t="s">
        <v>727</v>
      </c>
      <c r="E20" s="382" t="s">
        <v>693</v>
      </c>
      <c r="F20" s="407" t="s">
        <v>334</v>
      </c>
      <c r="G20" s="669">
        <v>375</v>
      </c>
      <c r="H20" s="669">
        <v>375</v>
      </c>
      <c r="I20" s="670">
        <v>73.5</v>
      </c>
    </row>
    <row r="21" spans="1:9" s="289" customFormat="1" ht="17.25" customHeight="1" x14ac:dyDescent="0.2">
      <c r="A21" s="407">
        <v>13</v>
      </c>
      <c r="B21" s="408" t="s">
        <v>728</v>
      </c>
      <c r="C21" s="408" t="s">
        <v>729</v>
      </c>
      <c r="D21" s="668" t="s">
        <v>730</v>
      </c>
      <c r="E21" s="382" t="s">
        <v>693</v>
      </c>
      <c r="F21" s="407" t="s">
        <v>334</v>
      </c>
      <c r="G21" s="669">
        <v>250</v>
      </c>
      <c r="H21" s="669">
        <v>250</v>
      </c>
      <c r="I21" s="670">
        <v>49</v>
      </c>
    </row>
    <row r="22" spans="1:9" s="289" customFormat="1" ht="17.25" customHeight="1" x14ac:dyDescent="0.2">
      <c r="A22" s="407">
        <v>14</v>
      </c>
      <c r="B22" s="408" t="s">
        <v>731</v>
      </c>
      <c r="C22" s="408" t="s">
        <v>732</v>
      </c>
      <c r="D22" s="668" t="s">
        <v>733</v>
      </c>
      <c r="E22" s="382" t="s">
        <v>734</v>
      </c>
      <c r="F22" s="407" t="s">
        <v>334</v>
      </c>
      <c r="G22" s="669">
        <v>892.86</v>
      </c>
      <c r="H22" s="669">
        <v>892.86</v>
      </c>
      <c r="I22" s="670">
        <v>175</v>
      </c>
    </row>
    <row r="23" spans="1:9" s="289" customFormat="1" ht="17.25" customHeight="1" x14ac:dyDescent="0.2">
      <c r="A23" s="407">
        <v>15</v>
      </c>
      <c r="B23" s="408" t="s">
        <v>735</v>
      </c>
      <c r="C23" s="408" t="s">
        <v>736</v>
      </c>
      <c r="D23" s="668" t="s">
        <v>737</v>
      </c>
      <c r="E23" s="382" t="s">
        <v>693</v>
      </c>
      <c r="F23" s="407" t="s">
        <v>334</v>
      </c>
      <c r="G23" s="669">
        <v>410</v>
      </c>
      <c r="H23" s="669">
        <v>410</v>
      </c>
      <c r="I23" s="670">
        <v>80.36</v>
      </c>
    </row>
    <row r="24" spans="1:9" s="289" customFormat="1" ht="17.25" customHeight="1" x14ac:dyDescent="0.2">
      <c r="A24" s="407">
        <v>16</v>
      </c>
      <c r="B24" s="408" t="s">
        <v>738</v>
      </c>
      <c r="C24" s="408" t="s">
        <v>739</v>
      </c>
      <c r="D24" s="668" t="s">
        <v>740</v>
      </c>
      <c r="E24" s="382" t="s">
        <v>741</v>
      </c>
      <c r="F24" s="407" t="s">
        <v>334</v>
      </c>
      <c r="G24" s="669">
        <v>1250</v>
      </c>
      <c r="H24" s="669">
        <v>1250</v>
      </c>
      <c r="I24" s="670">
        <v>245</v>
      </c>
    </row>
    <row r="25" spans="1:9" s="289" customFormat="1" ht="17.25" customHeight="1" x14ac:dyDescent="0.3">
      <c r="A25" s="407">
        <v>17</v>
      </c>
      <c r="B25" s="408" t="s">
        <v>742</v>
      </c>
      <c r="C25" s="408" t="s">
        <v>743</v>
      </c>
      <c r="D25" s="665" t="s">
        <v>968</v>
      </c>
      <c r="E25" s="382" t="s">
        <v>744</v>
      </c>
      <c r="F25" s="407" t="s">
        <v>334</v>
      </c>
      <c r="G25" s="669">
        <v>1250</v>
      </c>
      <c r="H25" s="671">
        <v>1250</v>
      </c>
      <c r="I25" s="670">
        <v>245</v>
      </c>
    </row>
    <row r="26" spans="1:9" s="289" customFormat="1" ht="17.25" customHeight="1" x14ac:dyDescent="0.2">
      <c r="A26" s="407">
        <v>18</v>
      </c>
      <c r="B26" s="408" t="s">
        <v>745</v>
      </c>
      <c r="C26" s="408" t="s">
        <v>746</v>
      </c>
      <c r="D26" s="668" t="s">
        <v>747</v>
      </c>
      <c r="E26" s="382" t="s">
        <v>748</v>
      </c>
      <c r="F26" s="407" t="s">
        <v>334</v>
      </c>
      <c r="G26" s="669">
        <v>1625</v>
      </c>
      <c r="H26" s="669">
        <v>1625</v>
      </c>
      <c r="I26" s="670">
        <v>318.5</v>
      </c>
    </row>
    <row r="27" spans="1:9" s="289" customFormat="1" ht="17.25" customHeight="1" x14ac:dyDescent="0.2">
      <c r="A27" s="407">
        <v>19</v>
      </c>
      <c r="B27" s="408" t="s">
        <v>705</v>
      </c>
      <c r="C27" s="408" t="s">
        <v>749</v>
      </c>
      <c r="D27" s="668" t="s">
        <v>750</v>
      </c>
      <c r="E27" s="382" t="s">
        <v>751</v>
      </c>
      <c r="F27" s="407" t="s">
        <v>334</v>
      </c>
      <c r="G27" s="669">
        <v>1000</v>
      </c>
      <c r="H27" s="669">
        <v>1000</v>
      </c>
      <c r="I27" s="670">
        <v>196</v>
      </c>
    </row>
    <row r="28" spans="1:9" s="289" customFormat="1" ht="17.25" customHeight="1" x14ac:dyDescent="0.2">
      <c r="A28" s="407">
        <v>20</v>
      </c>
      <c r="B28" s="408" t="s">
        <v>752</v>
      </c>
      <c r="C28" s="408" t="s">
        <v>753</v>
      </c>
      <c r="D28" s="668" t="s">
        <v>754</v>
      </c>
      <c r="E28" s="382" t="s">
        <v>755</v>
      </c>
      <c r="F28" s="407" t="s">
        <v>334</v>
      </c>
      <c r="G28" s="669">
        <v>875</v>
      </c>
      <c r="H28" s="669">
        <v>875</v>
      </c>
      <c r="I28" s="670">
        <v>171.5</v>
      </c>
    </row>
    <row r="29" spans="1:9" s="289" customFormat="1" ht="17.25" customHeight="1" x14ac:dyDescent="0.2">
      <c r="A29" s="407">
        <v>21</v>
      </c>
      <c r="B29" s="408" t="s">
        <v>756</v>
      </c>
      <c r="C29" s="408" t="s">
        <v>757</v>
      </c>
      <c r="D29" s="668" t="s">
        <v>758</v>
      </c>
      <c r="E29" s="382" t="s">
        <v>759</v>
      </c>
      <c r="F29" s="407" t="s">
        <v>334</v>
      </c>
      <c r="G29" s="669">
        <v>1875</v>
      </c>
      <c r="H29" s="669">
        <v>1875</v>
      </c>
      <c r="I29" s="670">
        <v>367.5</v>
      </c>
    </row>
    <row r="30" spans="1:9" s="289" customFormat="1" ht="17.25" customHeight="1" x14ac:dyDescent="0.2">
      <c r="A30" s="407">
        <v>22</v>
      </c>
      <c r="B30" s="408" t="s">
        <v>687</v>
      </c>
      <c r="C30" s="408" t="s">
        <v>760</v>
      </c>
      <c r="D30" s="668" t="s">
        <v>761</v>
      </c>
      <c r="E30" s="382" t="s">
        <v>762</v>
      </c>
      <c r="F30" s="407" t="s">
        <v>334</v>
      </c>
      <c r="G30" s="669">
        <v>875</v>
      </c>
      <c r="H30" s="669">
        <v>875</v>
      </c>
      <c r="I30" s="670">
        <v>171.5</v>
      </c>
    </row>
    <row r="31" spans="1:9" s="289" customFormat="1" ht="17.25" customHeight="1" x14ac:dyDescent="0.2">
      <c r="A31" s="407">
        <v>23</v>
      </c>
      <c r="B31" s="408" t="s">
        <v>763</v>
      </c>
      <c r="C31" s="408" t="s">
        <v>764</v>
      </c>
      <c r="D31" s="668" t="s">
        <v>765</v>
      </c>
      <c r="E31" s="382" t="s">
        <v>766</v>
      </c>
      <c r="F31" s="407" t="s">
        <v>334</v>
      </c>
      <c r="G31" s="669">
        <v>375</v>
      </c>
      <c r="H31" s="669">
        <v>375</v>
      </c>
      <c r="I31" s="670">
        <v>73.5</v>
      </c>
    </row>
    <row r="32" spans="1:9" s="289" customFormat="1" ht="17.25" customHeight="1" x14ac:dyDescent="0.2">
      <c r="A32" s="407">
        <v>24</v>
      </c>
      <c r="B32" s="408" t="s">
        <v>767</v>
      </c>
      <c r="C32" s="408" t="s">
        <v>768</v>
      </c>
      <c r="D32" s="668">
        <v>43001000829</v>
      </c>
      <c r="E32" s="382" t="s">
        <v>766</v>
      </c>
      <c r="F32" s="407" t="s">
        <v>334</v>
      </c>
      <c r="G32" s="669">
        <v>375</v>
      </c>
      <c r="H32" s="669">
        <v>375</v>
      </c>
      <c r="I32" s="670">
        <v>73.5</v>
      </c>
    </row>
    <row r="33" spans="1:9" s="289" customFormat="1" ht="17.25" customHeight="1" x14ac:dyDescent="0.2">
      <c r="A33" s="407">
        <v>25</v>
      </c>
      <c r="B33" s="408" t="s">
        <v>769</v>
      </c>
      <c r="C33" s="408" t="s">
        <v>770</v>
      </c>
      <c r="D33" s="668" t="s">
        <v>771</v>
      </c>
      <c r="E33" s="382" t="s">
        <v>772</v>
      </c>
      <c r="F33" s="407" t="s">
        <v>334</v>
      </c>
      <c r="G33" s="669">
        <v>875</v>
      </c>
      <c r="H33" s="669">
        <v>875</v>
      </c>
      <c r="I33" s="670">
        <v>171.5</v>
      </c>
    </row>
    <row r="34" spans="1:9" s="289" customFormat="1" ht="17.25" customHeight="1" x14ac:dyDescent="0.2">
      <c r="A34" s="407">
        <v>26</v>
      </c>
      <c r="B34" s="408" t="s">
        <v>719</v>
      </c>
      <c r="C34" s="408" t="s">
        <v>773</v>
      </c>
      <c r="D34" s="668" t="s">
        <v>774</v>
      </c>
      <c r="E34" s="382" t="s">
        <v>772</v>
      </c>
      <c r="F34" s="407" t="s">
        <v>334</v>
      </c>
      <c r="G34" s="669">
        <v>875</v>
      </c>
      <c r="H34" s="669">
        <v>875</v>
      </c>
      <c r="I34" s="670">
        <v>171.5</v>
      </c>
    </row>
    <row r="35" spans="1:9" s="289" customFormat="1" ht="17.25" customHeight="1" x14ac:dyDescent="0.2">
      <c r="A35" s="407">
        <v>27</v>
      </c>
      <c r="B35" s="408" t="s">
        <v>775</v>
      </c>
      <c r="C35" s="408" t="s">
        <v>776</v>
      </c>
      <c r="D35" s="668" t="s">
        <v>777</v>
      </c>
      <c r="E35" s="382" t="s">
        <v>772</v>
      </c>
      <c r="F35" s="407" t="s">
        <v>334</v>
      </c>
      <c r="G35" s="669">
        <v>875</v>
      </c>
      <c r="H35" s="669">
        <v>875</v>
      </c>
      <c r="I35" s="670">
        <v>171.5</v>
      </c>
    </row>
    <row r="36" spans="1:9" s="289" customFormat="1" ht="17.25" customHeight="1" x14ac:dyDescent="0.2">
      <c r="A36" s="407">
        <v>28</v>
      </c>
      <c r="B36" s="408" t="s">
        <v>778</v>
      </c>
      <c r="C36" s="408" t="s">
        <v>779</v>
      </c>
      <c r="D36" s="668" t="s">
        <v>780</v>
      </c>
      <c r="E36" s="382" t="s">
        <v>781</v>
      </c>
      <c r="F36" s="407" t="s">
        <v>334</v>
      </c>
      <c r="G36" s="669">
        <v>875</v>
      </c>
      <c r="H36" s="669">
        <v>875</v>
      </c>
      <c r="I36" s="670">
        <v>171.5</v>
      </c>
    </row>
    <row r="37" spans="1:9" s="289" customFormat="1" ht="17.25" customHeight="1" x14ac:dyDescent="0.2">
      <c r="A37" s="407">
        <v>29</v>
      </c>
      <c r="B37" s="408" t="s">
        <v>782</v>
      </c>
      <c r="C37" s="408" t="s">
        <v>783</v>
      </c>
      <c r="D37" s="668" t="s">
        <v>607</v>
      </c>
      <c r="E37" s="382" t="s">
        <v>784</v>
      </c>
      <c r="F37" s="407" t="s">
        <v>334</v>
      </c>
      <c r="G37" s="669">
        <v>1850</v>
      </c>
      <c r="H37" s="669">
        <v>1850</v>
      </c>
      <c r="I37" s="670">
        <v>362.6</v>
      </c>
    </row>
    <row r="38" spans="1:9" s="289" customFormat="1" ht="17.25" customHeight="1" x14ac:dyDescent="0.3">
      <c r="A38" s="407">
        <v>30</v>
      </c>
      <c r="B38" s="408" t="s">
        <v>785</v>
      </c>
      <c r="C38" s="408" t="s">
        <v>786</v>
      </c>
      <c r="D38" s="672">
        <v>11001013476</v>
      </c>
      <c r="E38" s="410" t="s">
        <v>787</v>
      </c>
      <c r="F38" s="407" t="s">
        <v>334</v>
      </c>
      <c r="G38" s="673">
        <v>1250</v>
      </c>
      <c r="H38" s="673">
        <v>1250</v>
      </c>
      <c r="I38" s="670">
        <v>245</v>
      </c>
    </row>
    <row r="39" spans="1:9" s="289" customFormat="1" ht="17.25" customHeight="1" x14ac:dyDescent="0.2">
      <c r="A39" s="407">
        <v>31</v>
      </c>
      <c r="B39" s="408" t="s">
        <v>788</v>
      </c>
      <c r="C39" s="408" t="s">
        <v>789</v>
      </c>
      <c r="D39" s="668" t="s">
        <v>790</v>
      </c>
      <c r="E39" s="382" t="s">
        <v>791</v>
      </c>
      <c r="F39" s="407" t="s">
        <v>334</v>
      </c>
      <c r="G39" s="669">
        <v>375</v>
      </c>
      <c r="H39" s="669">
        <v>375</v>
      </c>
      <c r="I39" s="670">
        <v>73.5</v>
      </c>
    </row>
    <row r="40" spans="1:9" s="289" customFormat="1" ht="17.25" customHeight="1" x14ac:dyDescent="0.2">
      <c r="A40" s="407">
        <v>32</v>
      </c>
      <c r="B40" s="408" t="s">
        <v>792</v>
      </c>
      <c r="C40" s="408" t="s">
        <v>793</v>
      </c>
      <c r="D40" s="668" t="s">
        <v>794</v>
      </c>
      <c r="E40" s="382" t="s">
        <v>795</v>
      </c>
      <c r="F40" s="407" t="s">
        <v>334</v>
      </c>
      <c r="G40" s="669">
        <v>500</v>
      </c>
      <c r="H40" s="669">
        <v>500</v>
      </c>
      <c r="I40" s="670">
        <v>98</v>
      </c>
    </row>
    <row r="41" spans="1:9" s="289" customFormat="1" ht="17.25" customHeight="1" x14ac:dyDescent="0.2">
      <c r="A41" s="407">
        <v>33</v>
      </c>
      <c r="B41" s="408" t="s">
        <v>796</v>
      </c>
      <c r="C41" s="408" t="s">
        <v>797</v>
      </c>
      <c r="D41" s="668" t="s">
        <v>798</v>
      </c>
      <c r="E41" s="382" t="s">
        <v>799</v>
      </c>
      <c r="F41" s="407" t="s">
        <v>334</v>
      </c>
      <c r="G41" s="669">
        <v>1812.5</v>
      </c>
      <c r="H41" s="669">
        <v>1812.5</v>
      </c>
      <c r="I41" s="670">
        <v>355.25</v>
      </c>
    </row>
    <row r="42" spans="1:9" s="289" customFormat="1" ht="17.25" customHeight="1" x14ac:dyDescent="0.2">
      <c r="A42" s="407">
        <v>34</v>
      </c>
      <c r="B42" s="408" t="s">
        <v>800</v>
      </c>
      <c r="C42" s="408" t="s">
        <v>801</v>
      </c>
      <c r="D42" s="668" t="s">
        <v>802</v>
      </c>
      <c r="E42" s="382" t="s">
        <v>799</v>
      </c>
      <c r="F42" s="407" t="s">
        <v>334</v>
      </c>
      <c r="G42" s="669">
        <v>875</v>
      </c>
      <c r="H42" s="669">
        <v>875</v>
      </c>
      <c r="I42" s="670">
        <v>171.5</v>
      </c>
    </row>
    <row r="43" spans="1:9" s="289" customFormat="1" ht="17.25" customHeight="1" x14ac:dyDescent="0.2">
      <c r="A43" s="407">
        <v>35</v>
      </c>
      <c r="B43" s="408" t="s">
        <v>803</v>
      </c>
      <c r="C43" s="382" t="s">
        <v>804</v>
      </c>
      <c r="D43" s="668" t="s">
        <v>805</v>
      </c>
      <c r="E43" s="382" t="s">
        <v>799</v>
      </c>
      <c r="F43" s="407" t="s">
        <v>334</v>
      </c>
      <c r="G43" s="669">
        <v>500</v>
      </c>
      <c r="H43" s="669">
        <v>500</v>
      </c>
      <c r="I43" s="670">
        <v>98</v>
      </c>
    </row>
    <row r="44" spans="1:9" s="289" customFormat="1" ht="17.25" customHeight="1" x14ac:dyDescent="0.2">
      <c r="A44" s="407">
        <v>36</v>
      </c>
      <c r="B44" s="408" t="s">
        <v>806</v>
      </c>
      <c r="C44" s="382" t="s">
        <v>807</v>
      </c>
      <c r="D44" s="668" t="s">
        <v>808</v>
      </c>
      <c r="E44" s="382" t="s">
        <v>799</v>
      </c>
      <c r="F44" s="407" t="s">
        <v>334</v>
      </c>
      <c r="G44" s="669">
        <v>500</v>
      </c>
      <c r="H44" s="669">
        <v>500</v>
      </c>
      <c r="I44" s="670">
        <v>98</v>
      </c>
    </row>
    <row r="45" spans="1:9" s="289" customFormat="1" ht="17.25" customHeight="1" x14ac:dyDescent="0.3">
      <c r="A45" s="407">
        <v>37</v>
      </c>
      <c r="B45" s="411" t="s">
        <v>809</v>
      </c>
      <c r="C45" s="382" t="s">
        <v>810</v>
      </c>
      <c r="D45" s="668" t="s">
        <v>811</v>
      </c>
      <c r="E45" s="382" t="s">
        <v>799</v>
      </c>
      <c r="F45" s="407" t="s">
        <v>334</v>
      </c>
      <c r="G45" s="669">
        <v>625</v>
      </c>
      <c r="H45" s="669">
        <v>625</v>
      </c>
      <c r="I45" s="670">
        <v>122.5</v>
      </c>
    </row>
    <row r="46" spans="1:9" s="289" customFormat="1" ht="17.25" customHeight="1" x14ac:dyDescent="0.2">
      <c r="A46" s="407">
        <v>38</v>
      </c>
      <c r="B46" s="408" t="s">
        <v>719</v>
      </c>
      <c r="C46" s="382" t="s">
        <v>812</v>
      </c>
      <c r="D46" s="672" t="s">
        <v>813</v>
      </c>
      <c r="E46" s="382" t="s">
        <v>799</v>
      </c>
      <c r="F46" s="407" t="s">
        <v>334</v>
      </c>
      <c r="G46" s="669">
        <v>600</v>
      </c>
      <c r="H46" s="669">
        <v>600</v>
      </c>
      <c r="I46" s="670">
        <v>0</v>
      </c>
    </row>
    <row r="47" spans="1:9" s="289" customFormat="1" ht="17.25" customHeight="1" x14ac:dyDescent="0.2">
      <c r="A47" s="407">
        <v>39</v>
      </c>
      <c r="B47" s="408" t="s">
        <v>719</v>
      </c>
      <c r="C47" s="408" t="s">
        <v>720</v>
      </c>
      <c r="D47" s="668" t="s">
        <v>721</v>
      </c>
      <c r="E47" s="382" t="s">
        <v>693</v>
      </c>
      <c r="F47" s="407" t="s">
        <v>0</v>
      </c>
      <c r="G47" s="669">
        <v>265</v>
      </c>
      <c r="H47" s="669">
        <v>265</v>
      </c>
      <c r="I47" s="670">
        <v>51.94</v>
      </c>
    </row>
    <row r="48" spans="1:9" s="289" customFormat="1" ht="17.25" customHeight="1" x14ac:dyDescent="0.3">
      <c r="A48" s="407">
        <v>40</v>
      </c>
      <c r="B48" s="408" t="s">
        <v>719</v>
      </c>
      <c r="C48" s="382" t="s">
        <v>812</v>
      </c>
      <c r="D48" s="672" t="s">
        <v>813</v>
      </c>
      <c r="E48" s="382" t="s">
        <v>799</v>
      </c>
      <c r="F48" s="407" t="s">
        <v>0</v>
      </c>
      <c r="G48" s="566">
        <v>892.86</v>
      </c>
      <c r="H48" s="673">
        <v>892.86</v>
      </c>
      <c r="I48" s="670">
        <v>175</v>
      </c>
    </row>
    <row r="49" spans="1:9" s="289" customFormat="1" ht="17.25" customHeight="1" x14ac:dyDescent="0.3">
      <c r="A49" s="407">
        <v>41</v>
      </c>
      <c r="B49" s="411" t="s">
        <v>814</v>
      </c>
      <c r="C49" s="411" t="s">
        <v>815</v>
      </c>
      <c r="D49" s="672" t="s">
        <v>816</v>
      </c>
      <c r="E49" s="407" t="s">
        <v>817</v>
      </c>
      <c r="F49" s="407" t="s">
        <v>334</v>
      </c>
      <c r="G49" s="669">
        <v>3826.53</v>
      </c>
      <c r="H49" s="669">
        <v>3826.53</v>
      </c>
      <c r="I49" s="670">
        <v>750</v>
      </c>
    </row>
    <row r="50" spans="1:9" s="289" customFormat="1" ht="17.25" customHeight="1" x14ac:dyDescent="0.3">
      <c r="A50" s="407">
        <v>42</v>
      </c>
      <c r="B50" s="411" t="s">
        <v>818</v>
      </c>
      <c r="C50" s="411" t="s">
        <v>819</v>
      </c>
      <c r="D50" s="668" t="s">
        <v>820</v>
      </c>
      <c r="E50" s="407" t="s">
        <v>817</v>
      </c>
      <c r="F50" s="407" t="s">
        <v>334</v>
      </c>
      <c r="G50" s="669">
        <v>3826.53</v>
      </c>
      <c r="H50" s="669">
        <v>3826.53</v>
      </c>
      <c r="I50" s="670">
        <v>750</v>
      </c>
    </row>
    <row r="51" spans="1:9" s="289" customFormat="1" ht="17.25" customHeight="1" x14ac:dyDescent="0.2">
      <c r="A51" s="407">
        <v>43</v>
      </c>
      <c r="B51" s="387" t="s">
        <v>821</v>
      </c>
      <c r="C51" s="400" t="s">
        <v>822</v>
      </c>
      <c r="D51" s="668" t="s">
        <v>823</v>
      </c>
      <c r="E51" s="407" t="s">
        <v>817</v>
      </c>
      <c r="F51" s="407" t="s">
        <v>334</v>
      </c>
      <c r="G51" s="669">
        <v>3750</v>
      </c>
      <c r="H51" s="669">
        <v>3750</v>
      </c>
      <c r="I51" s="670">
        <v>750</v>
      </c>
    </row>
    <row r="52" spans="1:9" s="289" customFormat="1" ht="17.25" customHeight="1" x14ac:dyDescent="0.2">
      <c r="A52" s="407">
        <v>44</v>
      </c>
      <c r="B52" s="408" t="s">
        <v>687</v>
      </c>
      <c r="C52" s="408" t="s">
        <v>688</v>
      </c>
      <c r="D52" s="668" t="s">
        <v>689</v>
      </c>
      <c r="E52" s="382" t="s">
        <v>690</v>
      </c>
      <c r="F52" s="407" t="s">
        <v>334</v>
      </c>
      <c r="G52" s="669">
        <v>2000</v>
      </c>
      <c r="H52" s="669">
        <v>2000</v>
      </c>
      <c r="I52" s="670">
        <v>392</v>
      </c>
    </row>
    <row r="53" spans="1:9" s="289" customFormat="1" ht="17.25" customHeight="1" x14ac:dyDescent="0.2">
      <c r="A53" s="407">
        <v>45</v>
      </c>
      <c r="B53" s="408" t="s">
        <v>691</v>
      </c>
      <c r="C53" s="382" t="s">
        <v>688</v>
      </c>
      <c r="D53" s="668" t="s">
        <v>692</v>
      </c>
      <c r="E53" s="382" t="s">
        <v>693</v>
      </c>
      <c r="F53" s="407" t="s">
        <v>334</v>
      </c>
      <c r="G53" s="669">
        <v>1250</v>
      </c>
      <c r="H53" s="669">
        <v>1250</v>
      </c>
      <c r="I53" s="670">
        <v>245</v>
      </c>
    </row>
    <row r="54" spans="1:9" s="289" customFormat="1" ht="17.25" customHeight="1" x14ac:dyDescent="0.2">
      <c r="A54" s="407">
        <v>46</v>
      </c>
      <c r="B54" s="408" t="s">
        <v>694</v>
      </c>
      <c r="C54" s="382" t="s">
        <v>695</v>
      </c>
      <c r="D54" s="668" t="s">
        <v>696</v>
      </c>
      <c r="E54" s="382" t="s">
        <v>693</v>
      </c>
      <c r="F54" s="407" t="s">
        <v>334</v>
      </c>
      <c r="G54" s="669">
        <v>0</v>
      </c>
      <c r="H54" s="669">
        <v>1000</v>
      </c>
      <c r="I54" s="670">
        <v>196</v>
      </c>
    </row>
    <row r="55" spans="1:9" s="289" customFormat="1" ht="17.25" customHeight="1" x14ac:dyDescent="0.2">
      <c r="A55" s="407">
        <v>47</v>
      </c>
      <c r="B55" s="408" t="s">
        <v>697</v>
      </c>
      <c r="C55" s="382" t="s">
        <v>698</v>
      </c>
      <c r="D55" s="668" t="s">
        <v>699</v>
      </c>
      <c r="E55" s="382" t="s">
        <v>700</v>
      </c>
      <c r="F55" s="407" t="s">
        <v>334</v>
      </c>
      <c r="G55" s="669">
        <v>800</v>
      </c>
      <c r="H55" s="669">
        <v>800</v>
      </c>
      <c r="I55" s="670">
        <v>156.80000000000001</v>
      </c>
    </row>
    <row r="56" spans="1:9" s="289" customFormat="1" ht="17.25" customHeight="1" x14ac:dyDescent="0.2">
      <c r="A56" s="407">
        <v>48</v>
      </c>
      <c r="B56" s="408" t="s">
        <v>701</v>
      </c>
      <c r="C56" s="408" t="s">
        <v>702</v>
      </c>
      <c r="D56" s="668" t="s">
        <v>703</v>
      </c>
      <c r="E56" s="382" t="s">
        <v>704</v>
      </c>
      <c r="F56" s="407" t="s">
        <v>334</v>
      </c>
      <c r="G56" s="669">
        <v>2125</v>
      </c>
      <c r="H56" s="669">
        <v>2125</v>
      </c>
      <c r="I56" s="670">
        <v>416.5</v>
      </c>
    </row>
    <row r="57" spans="1:9" s="289" customFormat="1" ht="17.25" customHeight="1" x14ac:dyDescent="0.2">
      <c r="A57" s="407">
        <v>49</v>
      </c>
      <c r="B57" s="408" t="s">
        <v>705</v>
      </c>
      <c r="C57" s="408" t="s">
        <v>706</v>
      </c>
      <c r="D57" s="668" t="s">
        <v>707</v>
      </c>
      <c r="E57" s="382" t="s">
        <v>708</v>
      </c>
      <c r="F57" s="407" t="s">
        <v>334</v>
      </c>
      <c r="G57" s="669">
        <v>1000</v>
      </c>
      <c r="H57" s="669">
        <v>1000</v>
      </c>
      <c r="I57" s="670">
        <v>196</v>
      </c>
    </row>
    <row r="58" spans="1:9" s="289" customFormat="1" ht="17.25" customHeight="1" x14ac:dyDescent="0.2">
      <c r="A58" s="407">
        <v>50</v>
      </c>
      <c r="B58" s="408" t="s">
        <v>709</v>
      </c>
      <c r="C58" s="408" t="s">
        <v>710</v>
      </c>
      <c r="D58" s="668" t="s">
        <v>711</v>
      </c>
      <c r="E58" s="382" t="s">
        <v>712</v>
      </c>
      <c r="F58" s="407" t="s">
        <v>334</v>
      </c>
      <c r="G58" s="669">
        <v>1550</v>
      </c>
      <c r="H58" s="669">
        <v>1550</v>
      </c>
      <c r="I58" s="670">
        <v>303.8</v>
      </c>
    </row>
    <row r="59" spans="1:9" s="289" customFormat="1" ht="17.25" customHeight="1" x14ac:dyDescent="0.2">
      <c r="A59" s="407">
        <v>51</v>
      </c>
      <c r="B59" s="408" t="s">
        <v>713</v>
      </c>
      <c r="C59" s="408" t="s">
        <v>714</v>
      </c>
      <c r="D59" s="668" t="s">
        <v>715</v>
      </c>
      <c r="E59" s="382" t="s">
        <v>693</v>
      </c>
      <c r="F59" s="407" t="s">
        <v>334</v>
      </c>
      <c r="G59" s="669">
        <v>1125</v>
      </c>
      <c r="H59" s="669">
        <v>1125</v>
      </c>
      <c r="I59" s="670">
        <v>220.5</v>
      </c>
    </row>
    <row r="60" spans="1:9" s="289" customFormat="1" ht="17.25" customHeight="1" x14ac:dyDescent="0.2">
      <c r="A60" s="407">
        <v>52</v>
      </c>
      <c r="B60" s="408" t="s">
        <v>716</v>
      </c>
      <c r="C60" s="408" t="s">
        <v>717</v>
      </c>
      <c r="D60" s="668" t="s">
        <v>718</v>
      </c>
      <c r="E60" s="382" t="s">
        <v>693</v>
      </c>
      <c r="F60" s="407" t="s">
        <v>334</v>
      </c>
      <c r="G60" s="669">
        <v>2500</v>
      </c>
      <c r="H60" s="669">
        <v>2500</v>
      </c>
      <c r="I60" s="670">
        <v>490</v>
      </c>
    </row>
    <row r="61" spans="1:9" s="289" customFormat="1" ht="17.25" customHeight="1" x14ac:dyDescent="0.2">
      <c r="A61" s="407">
        <v>53</v>
      </c>
      <c r="B61" s="408" t="s">
        <v>719</v>
      </c>
      <c r="C61" s="408" t="s">
        <v>720</v>
      </c>
      <c r="D61" s="668" t="s">
        <v>721</v>
      </c>
      <c r="E61" s="382" t="s">
        <v>693</v>
      </c>
      <c r="F61" s="407" t="s">
        <v>334</v>
      </c>
      <c r="G61" s="669">
        <v>1000</v>
      </c>
      <c r="H61" s="669">
        <v>1000</v>
      </c>
      <c r="I61" s="670">
        <v>196</v>
      </c>
    </row>
    <row r="62" spans="1:9" s="289" customFormat="1" ht="17.25" customHeight="1" x14ac:dyDescent="0.2">
      <c r="A62" s="407">
        <v>54</v>
      </c>
      <c r="B62" s="408" t="s">
        <v>722</v>
      </c>
      <c r="C62" s="382" t="s">
        <v>723</v>
      </c>
      <c r="D62" s="668" t="s">
        <v>724</v>
      </c>
      <c r="E62" s="382" t="s">
        <v>693</v>
      </c>
      <c r="F62" s="407" t="s">
        <v>334</v>
      </c>
      <c r="G62" s="669">
        <v>687.5</v>
      </c>
      <c r="H62" s="669">
        <v>687.5</v>
      </c>
      <c r="I62" s="670">
        <v>134.75</v>
      </c>
    </row>
    <row r="63" spans="1:9" s="289" customFormat="1" ht="17.25" customHeight="1" x14ac:dyDescent="0.2">
      <c r="A63" s="407">
        <v>55</v>
      </c>
      <c r="B63" s="408" t="s">
        <v>725</v>
      </c>
      <c r="C63" s="408" t="s">
        <v>726</v>
      </c>
      <c r="D63" s="668" t="s">
        <v>727</v>
      </c>
      <c r="E63" s="382" t="s">
        <v>693</v>
      </c>
      <c r="F63" s="407" t="s">
        <v>334</v>
      </c>
      <c r="G63" s="669">
        <v>375</v>
      </c>
      <c r="H63" s="669">
        <v>375</v>
      </c>
      <c r="I63" s="670">
        <v>73.5</v>
      </c>
    </row>
    <row r="64" spans="1:9" s="289" customFormat="1" ht="17.25" customHeight="1" x14ac:dyDescent="0.2">
      <c r="A64" s="407">
        <v>56</v>
      </c>
      <c r="B64" s="408" t="s">
        <v>728</v>
      </c>
      <c r="C64" s="408" t="s">
        <v>729</v>
      </c>
      <c r="D64" s="668" t="s">
        <v>730</v>
      </c>
      <c r="E64" s="382" t="s">
        <v>693</v>
      </c>
      <c r="F64" s="407" t="s">
        <v>334</v>
      </c>
      <c r="G64" s="669">
        <v>250</v>
      </c>
      <c r="H64" s="669">
        <v>250</v>
      </c>
      <c r="I64" s="670">
        <v>49</v>
      </c>
    </row>
    <row r="65" spans="1:9" s="289" customFormat="1" ht="17.25" customHeight="1" x14ac:dyDescent="0.2">
      <c r="A65" s="407">
        <v>57</v>
      </c>
      <c r="B65" s="408" t="s">
        <v>731</v>
      </c>
      <c r="C65" s="408" t="s">
        <v>732</v>
      </c>
      <c r="D65" s="668" t="s">
        <v>733</v>
      </c>
      <c r="E65" s="382" t="s">
        <v>734</v>
      </c>
      <c r="F65" s="407" t="s">
        <v>334</v>
      </c>
      <c r="G65" s="669">
        <v>892.86</v>
      </c>
      <c r="H65" s="669">
        <v>892.86</v>
      </c>
      <c r="I65" s="670">
        <v>175</v>
      </c>
    </row>
    <row r="66" spans="1:9" s="289" customFormat="1" ht="17.25" customHeight="1" x14ac:dyDescent="0.2">
      <c r="A66" s="407">
        <v>58</v>
      </c>
      <c r="B66" s="408" t="s">
        <v>735</v>
      </c>
      <c r="C66" s="408" t="s">
        <v>736</v>
      </c>
      <c r="D66" s="668" t="s">
        <v>737</v>
      </c>
      <c r="E66" s="382" t="s">
        <v>693</v>
      </c>
      <c r="F66" s="407" t="s">
        <v>334</v>
      </c>
      <c r="G66" s="669">
        <v>410</v>
      </c>
      <c r="H66" s="669">
        <v>410</v>
      </c>
      <c r="I66" s="670">
        <v>80.36</v>
      </c>
    </row>
    <row r="67" spans="1:9" s="289" customFormat="1" ht="17.25" customHeight="1" x14ac:dyDescent="0.2">
      <c r="A67" s="407">
        <v>59</v>
      </c>
      <c r="B67" s="408" t="s">
        <v>738</v>
      </c>
      <c r="C67" s="408" t="s">
        <v>739</v>
      </c>
      <c r="D67" s="668" t="s">
        <v>740</v>
      </c>
      <c r="E67" s="382" t="s">
        <v>741</v>
      </c>
      <c r="F67" s="407" t="s">
        <v>334</v>
      </c>
      <c r="G67" s="669">
        <v>1250</v>
      </c>
      <c r="H67" s="669">
        <v>1250</v>
      </c>
      <c r="I67" s="670">
        <v>245</v>
      </c>
    </row>
    <row r="68" spans="1:9" s="289" customFormat="1" ht="17.25" customHeight="1" x14ac:dyDescent="0.3">
      <c r="A68" s="407">
        <v>60</v>
      </c>
      <c r="B68" s="408" t="s">
        <v>742</v>
      </c>
      <c r="C68" s="408" t="s">
        <v>743</v>
      </c>
      <c r="D68" s="665" t="s">
        <v>968</v>
      </c>
      <c r="E68" s="382" t="s">
        <v>744</v>
      </c>
      <c r="F68" s="407" t="s">
        <v>334</v>
      </c>
      <c r="G68" s="669">
        <v>1250</v>
      </c>
      <c r="H68" s="671">
        <v>1250</v>
      </c>
      <c r="I68" s="670">
        <v>245</v>
      </c>
    </row>
    <row r="69" spans="1:9" s="289" customFormat="1" ht="17.25" customHeight="1" x14ac:dyDescent="0.2">
      <c r="A69" s="407">
        <v>61</v>
      </c>
      <c r="B69" s="408" t="s">
        <v>745</v>
      </c>
      <c r="C69" s="408" t="s">
        <v>746</v>
      </c>
      <c r="D69" s="668" t="s">
        <v>747</v>
      </c>
      <c r="E69" s="382" t="s">
        <v>748</v>
      </c>
      <c r="F69" s="407" t="s">
        <v>334</v>
      </c>
      <c r="G69" s="669">
        <v>1625</v>
      </c>
      <c r="H69" s="669">
        <v>1625</v>
      </c>
      <c r="I69" s="670">
        <v>318.5</v>
      </c>
    </row>
    <row r="70" spans="1:9" s="289" customFormat="1" ht="17.25" customHeight="1" x14ac:dyDescent="0.2">
      <c r="A70" s="407">
        <v>62</v>
      </c>
      <c r="B70" s="408" t="s">
        <v>705</v>
      </c>
      <c r="C70" s="408" t="s">
        <v>749</v>
      </c>
      <c r="D70" s="668" t="s">
        <v>750</v>
      </c>
      <c r="E70" s="382" t="s">
        <v>751</v>
      </c>
      <c r="F70" s="407" t="s">
        <v>334</v>
      </c>
      <c r="G70" s="669">
        <v>1000</v>
      </c>
      <c r="H70" s="669">
        <v>1000</v>
      </c>
      <c r="I70" s="670">
        <v>196</v>
      </c>
    </row>
    <row r="71" spans="1:9" s="289" customFormat="1" ht="17.25" customHeight="1" x14ac:dyDescent="0.2">
      <c r="A71" s="407">
        <v>63</v>
      </c>
      <c r="B71" s="408" t="s">
        <v>752</v>
      </c>
      <c r="C71" s="408" t="s">
        <v>753</v>
      </c>
      <c r="D71" s="668" t="s">
        <v>754</v>
      </c>
      <c r="E71" s="382" t="s">
        <v>755</v>
      </c>
      <c r="F71" s="407" t="s">
        <v>334</v>
      </c>
      <c r="G71" s="669">
        <v>875</v>
      </c>
      <c r="H71" s="669">
        <v>875</v>
      </c>
      <c r="I71" s="670">
        <v>171.5</v>
      </c>
    </row>
    <row r="72" spans="1:9" s="289" customFormat="1" ht="17.25" customHeight="1" x14ac:dyDescent="0.2">
      <c r="A72" s="407">
        <v>64</v>
      </c>
      <c r="B72" s="408" t="s">
        <v>756</v>
      </c>
      <c r="C72" s="408" t="s">
        <v>757</v>
      </c>
      <c r="D72" s="668" t="s">
        <v>758</v>
      </c>
      <c r="E72" s="382" t="s">
        <v>759</v>
      </c>
      <c r="F72" s="407" t="s">
        <v>334</v>
      </c>
      <c r="G72" s="669">
        <v>1875</v>
      </c>
      <c r="H72" s="669">
        <v>1875</v>
      </c>
      <c r="I72" s="670">
        <v>367.5</v>
      </c>
    </row>
    <row r="73" spans="1:9" s="289" customFormat="1" ht="17.25" customHeight="1" x14ac:dyDescent="0.2">
      <c r="A73" s="407">
        <v>65</v>
      </c>
      <c r="B73" s="408" t="s">
        <v>687</v>
      </c>
      <c r="C73" s="408" t="s">
        <v>760</v>
      </c>
      <c r="D73" s="668" t="s">
        <v>761</v>
      </c>
      <c r="E73" s="382" t="s">
        <v>762</v>
      </c>
      <c r="F73" s="407" t="s">
        <v>334</v>
      </c>
      <c r="G73" s="669">
        <v>875</v>
      </c>
      <c r="H73" s="669">
        <v>875</v>
      </c>
      <c r="I73" s="670">
        <v>171.5</v>
      </c>
    </row>
    <row r="74" spans="1:9" s="289" customFormat="1" ht="17.25" customHeight="1" x14ac:dyDescent="0.2">
      <c r="A74" s="407">
        <v>66</v>
      </c>
      <c r="B74" s="408" t="s">
        <v>824</v>
      </c>
      <c r="C74" s="408" t="s">
        <v>825</v>
      </c>
      <c r="D74" s="668" t="s">
        <v>826</v>
      </c>
      <c r="E74" s="382" t="s">
        <v>762</v>
      </c>
      <c r="F74" s="407" t="s">
        <v>334</v>
      </c>
      <c r="G74" s="669">
        <v>1750</v>
      </c>
      <c r="H74" s="669">
        <v>1750</v>
      </c>
      <c r="I74" s="670">
        <v>343</v>
      </c>
    </row>
    <row r="75" spans="1:9" s="289" customFormat="1" ht="17.25" customHeight="1" x14ac:dyDescent="0.2">
      <c r="A75" s="407">
        <v>67</v>
      </c>
      <c r="B75" s="408" t="s">
        <v>763</v>
      </c>
      <c r="C75" s="408" t="s">
        <v>764</v>
      </c>
      <c r="D75" s="668" t="s">
        <v>765</v>
      </c>
      <c r="E75" s="382" t="s">
        <v>766</v>
      </c>
      <c r="F75" s="407" t="s">
        <v>334</v>
      </c>
      <c r="G75" s="669">
        <v>375</v>
      </c>
      <c r="H75" s="669">
        <v>375</v>
      </c>
      <c r="I75" s="670">
        <v>73.5</v>
      </c>
    </row>
    <row r="76" spans="1:9" s="289" customFormat="1" ht="17.25" customHeight="1" x14ac:dyDescent="0.2">
      <c r="A76" s="407">
        <v>68</v>
      </c>
      <c r="B76" s="408" t="s">
        <v>767</v>
      </c>
      <c r="C76" s="408" t="s">
        <v>768</v>
      </c>
      <c r="D76" s="668">
        <v>43001000829</v>
      </c>
      <c r="E76" s="382" t="s">
        <v>766</v>
      </c>
      <c r="F76" s="407" t="s">
        <v>334</v>
      </c>
      <c r="G76" s="669">
        <v>375</v>
      </c>
      <c r="H76" s="669">
        <v>375</v>
      </c>
      <c r="I76" s="670">
        <v>73.5</v>
      </c>
    </row>
    <row r="77" spans="1:9" s="289" customFormat="1" ht="17.25" customHeight="1" x14ac:dyDescent="0.2">
      <c r="A77" s="407">
        <v>69</v>
      </c>
      <c r="B77" s="408" t="s">
        <v>769</v>
      </c>
      <c r="C77" s="408" t="s">
        <v>770</v>
      </c>
      <c r="D77" s="668" t="s">
        <v>771</v>
      </c>
      <c r="E77" s="382" t="s">
        <v>772</v>
      </c>
      <c r="F77" s="407" t="s">
        <v>334</v>
      </c>
      <c r="G77" s="669">
        <v>875</v>
      </c>
      <c r="H77" s="669">
        <v>875</v>
      </c>
      <c r="I77" s="670">
        <v>171.5</v>
      </c>
    </row>
    <row r="78" spans="1:9" s="289" customFormat="1" ht="17.25" customHeight="1" x14ac:dyDescent="0.2">
      <c r="A78" s="407">
        <v>70</v>
      </c>
      <c r="B78" s="408" t="s">
        <v>719</v>
      </c>
      <c r="C78" s="408" t="s">
        <v>773</v>
      </c>
      <c r="D78" s="668" t="s">
        <v>774</v>
      </c>
      <c r="E78" s="382" t="s">
        <v>772</v>
      </c>
      <c r="F78" s="407" t="s">
        <v>334</v>
      </c>
      <c r="G78" s="669">
        <v>875</v>
      </c>
      <c r="H78" s="669">
        <v>875</v>
      </c>
      <c r="I78" s="670">
        <v>171.5</v>
      </c>
    </row>
    <row r="79" spans="1:9" s="289" customFormat="1" ht="17.25" customHeight="1" x14ac:dyDescent="0.2">
      <c r="A79" s="407">
        <v>71</v>
      </c>
      <c r="B79" s="408" t="s">
        <v>775</v>
      </c>
      <c r="C79" s="408" t="s">
        <v>776</v>
      </c>
      <c r="D79" s="668" t="s">
        <v>777</v>
      </c>
      <c r="E79" s="382" t="s">
        <v>772</v>
      </c>
      <c r="F79" s="407" t="s">
        <v>334</v>
      </c>
      <c r="G79" s="669">
        <v>875</v>
      </c>
      <c r="H79" s="669">
        <v>875</v>
      </c>
      <c r="I79" s="670">
        <v>171.5</v>
      </c>
    </row>
    <row r="80" spans="1:9" s="289" customFormat="1" ht="17.25" customHeight="1" x14ac:dyDescent="0.2">
      <c r="A80" s="407">
        <v>72</v>
      </c>
      <c r="B80" s="408" t="s">
        <v>778</v>
      </c>
      <c r="C80" s="408" t="s">
        <v>779</v>
      </c>
      <c r="D80" s="668" t="s">
        <v>780</v>
      </c>
      <c r="E80" s="382" t="s">
        <v>781</v>
      </c>
      <c r="F80" s="407" t="s">
        <v>334</v>
      </c>
      <c r="G80" s="669">
        <v>1750</v>
      </c>
      <c r="H80" s="669">
        <v>1750</v>
      </c>
      <c r="I80" s="670">
        <v>343</v>
      </c>
    </row>
    <row r="81" spans="1:9" s="289" customFormat="1" ht="17.25" customHeight="1" x14ac:dyDescent="0.2">
      <c r="A81" s="407">
        <v>73</v>
      </c>
      <c r="B81" s="408" t="s">
        <v>782</v>
      </c>
      <c r="C81" s="408" t="s">
        <v>783</v>
      </c>
      <c r="D81" s="668" t="s">
        <v>607</v>
      </c>
      <c r="E81" s="382" t="s">
        <v>784</v>
      </c>
      <c r="F81" s="407" t="s">
        <v>334</v>
      </c>
      <c r="G81" s="669">
        <v>1850</v>
      </c>
      <c r="H81" s="669">
        <v>1850</v>
      </c>
      <c r="I81" s="670">
        <v>362.6</v>
      </c>
    </row>
    <row r="82" spans="1:9" s="289" customFormat="1" ht="17.25" customHeight="1" x14ac:dyDescent="0.3">
      <c r="A82" s="407">
        <v>74</v>
      </c>
      <c r="B82" s="408" t="s">
        <v>785</v>
      </c>
      <c r="C82" s="408" t="s">
        <v>786</v>
      </c>
      <c r="D82" s="672">
        <v>11001013476</v>
      </c>
      <c r="E82" s="410" t="s">
        <v>787</v>
      </c>
      <c r="F82" s="407" t="s">
        <v>334</v>
      </c>
      <c r="G82" s="673">
        <v>1250</v>
      </c>
      <c r="H82" s="673">
        <v>1250</v>
      </c>
      <c r="I82" s="670">
        <v>245</v>
      </c>
    </row>
    <row r="83" spans="1:9" s="289" customFormat="1" ht="17.25" customHeight="1" x14ac:dyDescent="0.3">
      <c r="A83" s="407">
        <v>75</v>
      </c>
      <c r="B83" s="408" t="s">
        <v>827</v>
      </c>
      <c r="C83" s="408" t="s">
        <v>828</v>
      </c>
      <c r="D83" s="672" t="s">
        <v>829</v>
      </c>
      <c r="E83" s="410" t="s">
        <v>830</v>
      </c>
      <c r="F83" s="407" t="s">
        <v>334</v>
      </c>
      <c r="G83" s="673">
        <v>875</v>
      </c>
      <c r="H83" s="673">
        <v>875</v>
      </c>
      <c r="I83" s="670">
        <v>171.5</v>
      </c>
    </row>
    <row r="84" spans="1:9" s="289" customFormat="1" ht="17.25" customHeight="1" x14ac:dyDescent="0.3">
      <c r="A84" s="407">
        <v>76</v>
      </c>
      <c r="B84" s="408" t="s">
        <v>831</v>
      </c>
      <c r="C84" s="408" t="s">
        <v>832</v>
      </c>
      <c r="D84" s="672" t="s">
        <v>833</v>
      </c>
      <c r="E84" s="410" t="s">
        <v>834</v>
      </c>
      <c r="F84" s="407" t="s">
        <v>334</v>
      </c>
      <c r="G84" s="673">
        <v>1875</v>
      </c>
      <c r="H84" s="673">
        <v>1875</v>
      </c>
      <c r="I84" s="670">
        <v>367.5</v>
      </c>
    </row>
    <row r="85" spans="1:9" s="289" customFormat="1" ht="17.25" customHeight="1" x14ac:dyDescent="0.2">
      <c r="A85" s="407">
        <v>77</v>
      </c>
      <c r="B85" s="408" t="s">
        <v>788</v>
      </c>
      <c r="C85" s="408" t="s">
        <v>789</v>
      </c>
      <c r="D85" s="668" t="s">
        <v>790</v>
      </c>
      <c r="E85" s="382" t="s">
        <v>791</v>
      </c>
      <c r="F85" s="407" t="s">
        <v>334</v>
      </c>
      <c r="G85" s="669">
        <v>375</v>
      </c>
      <c r="H85" s="669">
        <v>375</v>
      </c>
      <c r="I85" s="670">
        <v>73.5</v>
      </c>
    </row>
    <row r="86" spans="1:9" s="289" customFormat="1" ht="17.25" customHeight="1" x14ac:dyDescent="0.2">
      <c r="A86" s="407">
        <v>78</v>
      </c>
      <c r="B86" s="408" t="s">
        <v>792</v>
      </c>
      <c r="C86" s="408" t="s">
        <v>793</v>
      </c>
      <c r="D86" s="668" t="s">
        <v>794</v>
      </c>
      <c r="E86" s="382" t="s">
        <v>795</v>
      </c>
      <c r="F86" s="407" t="s">
        <v>334</v>
      </c>
      <c r="G86" s="669">
        <v>500</v>
      </c>
      <c r="H86" s="669">
        <v>500</v>
      </c>
      <c r="I86" s="670">
        <v>98</v>
      </c>
    </row>
    <row r="87" spans="1:9" s="289" customFormat="1" ht="17.25" customHeight="1" x14ac:dyDescent="0.2">
      <c r="A87" s="407">
        <v>79</v>
      </c>
      <c r="B87" s="408" t="s">
        <v>796</v>
      </c>
      <c r="C87" s="408" t="s">
        <v>797</v>
      </c>
      <c r="D87" s="668" t="s">
        <v>798</v>
      </c>
      <c r="E87" s="382" t="s">
        <v>799</v>
      </c>
      <c r="F87" s="407" t="s">
        <v>334</v>
      </c>
      <c r="G87" s="669">
        <v>1812.5</v>
      </c>
      <c r="H87" s="669">
        <v>1812.5</v>
      </c>
      <c r="I87" s="670">
        <v>355.25</v>
      </c>
    </row>
    <row r="88" spans="1:9" s="289" customFormat="1" ht="17.25" customHeight="1" x14ac:dyDescent="0.2">
      <c r="A88" s="407">
        <v>80</v>
      </c>
      <c r="B88" s="408" t="s">
        <v>800</v>
      </c>
      <c r="C88" s="408" t="s">
        <v>801</v>
      </c>
      <c r="D88" s="668" t="s">
        <v>802</v>
      </c>
      <c r="E88" s="382" t="s">
        <v>799</v>
      </c>
      <c r="F88" s="407" t="s">
        <v>334</v>
      </c>
      <c r="G88" s="669">
        <v>875</v>
      </c>
      <c r="H88" s="669">
        <v>875</v>
      </c>
      <c r="I88" s="670">
        <v>171.5</v>
      </c>
    </row>
    <row r="89" spans="1:9" s="289" customFormat="1" ht="17.25" customHeight="1" x14ac:dyDescent="0.2">
      <c r="A89" s="407">
        <v>81</v>
      </c>
      <c r="B89" s="408" t="s">
        <v>803</v>
      </c>
      <c r="C89" s="382" t="s">
        <v>804</v>
      </c>
      <c r="D89" s="668" t="s">
        <v>805</v>
      </c>
      <c r="E89" s="382" t="s">
        <v>799</v>
      </c>
      <c r="F89" s="407" t="s">
        <v>334</v>
      </c>
      <c r="G89" s="669">
        <v>500</v>
      </c>
      <c r="H89" s="669">
        <v>500</v>
      </c>
      <c r="I89" s="670">
        <v>98</v>
      </c>
    </row>
    <row r="90" spans="1:9" s="289" customFormat="1" ht="17.25" customHeight="1" x14ac:dyDescent="0.2">
      <c r="A90" s="407">
        <v>82</v>
      </c>
      <c r="B90" s="408" t="s">
        <v>806</v>
      </c>
      <c r="C90" s="382" t="s">
        <v>807</v>
      </c>
      <c r="D90" s="668" t="s">
        <v>808</v>
      </c>
      <c r="E90" s="382" t="s">
        <v>799</v>
      </c>
      <c r="F90" s="407" t="s">
        <v>334</v>
      </c>
      <c r="G90" s="669">
        <v>500</v>
      </c>
      <c r="H90" s="669">
        <v>500</v>
      </c>
      <c r="I90" s="670">
        <v>98</v>
      </c>
    </row>
    <row r="91" spans="1:9" s="289" customFormat="1" ht="17.25" customHeight="1" x14ac:dyDescent="0.3">
      <c r="A91" s="407">
        <v>83</v>
      </c>
      <c r="B91" s="411" t="s">
        <v>809</v>
      </c>
      <c r="C91" s="382" t="s">
        <v>810</v>
      </c>
      <c r="D91" s="668" t="s">
        <v>811</v>
      </c>
      <c r="E91" s="382" t="s">
        <v>799</v>
      </c>
      <c r="F91" s="407" t="s">
        <v>334</v>
      </c>
      <c r="G91" s="669">
        <v>625</v>
      </c>
      <c r="H91" s="669">
        <v>625</v>
      </c>
      <c r="I91" s="670">
        <v>122.5</v>
      </c>
    </row>
    <row r="92" spans="1:9" s="289" customFormat="1" ht="17.25" customHeight="1" x14ac:dyDescent="0.2">
      <c r="A92" s="407">
        <v>84</v>
      </c>
      <c r="B92" s="408" t="s">
        <v>719</v>
      </c>
      <c r="C92" s="382" t="s">
        <v>812</v>
      </c>
      <c r="D92" s="672" t="s">
        <v>813</v>
      </c>
      <c r="E92" s="382" t="s">
        <v>799</v>
      </c>
      <c r="F92" s="407" t="s">
        <v>334</v>
      </c>
      <c r="G92" s="669">
        <v>600</v>
      </c>
      <c r="H92" s="669">
        <v>600</v>
      </c>
      <c r="I92" s="670">
        <v>0</v>
      </c>
    </row>
    <row r="93" spans="1:9" s="289" customFormat="1" ht="17.25" customHeight="1" x14ac:dyDescent="0.2">
      <c r="A93" s="407">
        <v>85</v>
      </c>
      <c r="B93" s="408" t="s">
        <v>803</v>
      </c>
      <c r="C93" s="382" t="s">
        <v>835</v>
      </c>
      <c r="D93" s="672">
        <v>58001029961</v>
      </c>
      <c r="E93" s="382" t="s">
        <v>836</v>
      </c>
      <c r="F93" s="407" t="s">
        <v>334</v>
      </c>
      <c r="G93" s="669">
        <v>1913.27</v>
      </c>
      <c r="H93" s="669">
        <v>1913.27</v>
      </c>
      <c r="I93" s="670">
        <v>375</v>
      </c>
    </row>
    <row r="94" spans="1:9" s="289" customFormat="1" ht="17.25" customHeight="1" x14ac:dyDescent="0.2">
      <c r="A94" s="407">
        <v>86</v>
      </c>
      <c r="B94" s="408" t="s">
        <v>691</v>
      </c>
      <c r="C94" s="382" t="s">
        <v>688</v>
      </c>
      <c r="D94" s="668" t="s">
        <v>692</v>
      </c>
      <c r="E94" s="382" t="s">
        <v>693</v>
      </c>
      <c r="F94" s="407" t="s">
        <v>0</v>
      </c>
      <c r="G94" s="669">
        <v>2551.02</v>
      </c>
      <c r="H94" s="669">
        <v>2551.02</v>
      </c>
      <c r="I94" s="670">
        <v>500</v>
      </c>
    </row>
    <row r="95" spans="1:9" s="289" customFormat="1" ht="17.25" customHeight="1" x14ac:dyDescent="0.2">
      <c r="A95" s="407">
        <v>87</v>
      </c>
      <c r="B95" s="408" t="s">
        <v>719</v>
      </c>
      <c r="C95" s="408" t="s">
        <v>720</v>
      </c>
      <c r="D95" s="668" t="s">
        <v>721</v>
      </c>
      <c r="E95" s="382" t="s">
        <v>693</v>
      </c>
      <c r="F95" s="407" t="s">
        <v>0</v>
      </c>
      <c r="G95" s="669">
        <v>1977.04</v>
      </c>
      <c r="H95" s="669">
        <v>1977.04</v>
      </c>
      <c r="I95" s="670">
        <v>387.5</v>
      </c>
    </row>
    <row r="96" spans="1:9" s="289" customFormat="1" ht="17.25" customHeight="1" x14ac:dyDescent="0.2">
      <c r="A96" s="407">
        <v>88</v>
      </c>
      <c r="B96" s="408" t="s">
        <v>701</v>
      </c>
      <c r="C96" s="408" t="s">
        <v>702</v>
      </c>
      <c r="D96" s="668" t="s">
        <v>703</v>
      </c>
      <c r="E96" s="382" t="s">
        <v>704</v>
      </c>
      <c r="F96" s="407" t="s">
        <v>0</v>
      </c>
      <c r="G96" s="669">
        <v>2551.02</v>
      </c>
      <c r="H96" s="669">
        <v>2551.02</v>
      </c>
      <c r="I96" s="670">
        <v>500</v>
      </c>
    </row>
    <row r="97" spans="1:9" s="289" customFormat="1" ht="17.25" customHeight="1" x14ac:dyDescent="0.2">
      <c r="A97" s="407">
        <v>89</v>
      </c>
      <c r="B97" s="408" t="s">
        <v>705</v>
      </c>
      <c r="C97" s="408" t="s">
        <v>749</v>
      </c>
      <c r="D97" s="668" t="s">
        <v>750</v>
      </c>
      <c r="E97" s="382" t="s">
        <v>751</v>
      </c>
      <c r="F97" s="407" t="s">
        <v>0</v>
      </c>
      <c r="G97" s="669">
        <v>1250</v>
      </c>
      <c r="H97" s="669">
        <v>1250</v>
      </c>
      <c r="I97" s="670">
        <v>245</v>
      </c>
    </row>
    <row r="98" spans="1:9" s="289" customFormat="1" ht="17.25" customHeight="1" x14ac:dyDescent="0.2">
      <c r="A98" s="407">
        <v>90</v>
      </c>
      <c r="B98" s="408" t="s">
        <v>752</v>
      </c>
      <c r="C98" s="408" t="s">
        <v>753</v>
      </c>
      <c r="D98" s="668" t="s">
        <v>754</v>
      </c>
      <c r="E98" s="382" t="s">
        <v>755</v>
      </c>
      <c r="F98" s="407" t="s">
        <v>0</v>
      </c>
      <c r="G98" s="669">
        <v>1683.67</v>
      </c>
      <c r="H98" s="669">
        <v>1683.67</v>
      </c>
      <c r="I98" s="670">
        <v>330</v>
      </c>
    </row>
    <row r="99" spans="1:9" s="289" customFormat="1" ht="17.25" customHeight="1" x14ac:dyDescent="0.2">
      <c r="A99" s="407">
        <v>91</v>
      </c>
      <c r="B99" s="408" t="s">
        <v>756</v>
      </c>
      <c r="C99" s="408" t="s">
        <v>757</v>
      </c>
      <c r="D99" s="668" t="s">
        <v>758</v>
      </c>
      <c r="E99" s="382" t="s">
        <v>759</v>
      </c>
      <c r="F99" s="407" t="s">
        <v>0</v>
      </c>
      <c r="G99" s="669">
        <v>1875</v>
      </c>
      <c r="H99" s="669">
        <v>1875</v>
      </c>
      <c r="I99" s="670">
        <v>367.5</v>
      </c>
    </row>
    <row r="100" spans="1:9" s="289" customFormat="1" ht="17.25" customHeight="1" x14ac:dyDescent="0.2">
      <c r="A100" s="407">
        <v>92</v>
      </c>
      <c r="B100" s="408" t="s">
        <v>687</v>
      </c>
      <c r="C100" s="408" t="s">
        <v>760</v>
      </c>
      <c r="D100" s="668" t="s">
        <v>761</v>
      </c>
      <c r="E100" s="382" t="s">
        <v>762</v>
      </c>
      <c r="F100" s="407" t="s">
        <v>0</v>
      </c>
      <c r="G100" s="669">
        <v>875</v>
      </c>
      <c r="H100" s="669">
        <v>875</v>
      </c>
      <c r="I100" s="670">
        <v>171.5</v>
      </c>
    </row>
    <row r="101" spans="1:9" s="289" customFormat="1" ht="17.25" customHeight="1" x14ac:dyDescent="0.2">
      <c r="A101" s="407">
        <v>93</v>
      </c>
      <c r="B101" s="408" t="s">
        <v>763</v>
      </c>
      <c r="C101" s="408" t="s">
        <v>764</v>
      </c>
      <c r="D101" s="668" t="s">
        <v>765</v>
      </c>
      <c r="E101" s="382" t="s">
        <v>766</v>
      </c>
      <c r="F101" s="407" t="s">
        <v>0</v>
      </c>
      <c r="G101" s="669">
        <v>250</v>
      </c>
      <c r="H101" s="669">
        <v>250</v>
      </c>
      <c r="I101" s="670">
        <v>49</v>
      </c>
    </row>
    <row r="102" spans="1:9" s="289" customFormat="1" ht="17.25" customHeight="1" x14ac:dyDescent="0.2">
      <c r="A102" s="407">
        <v>94</v>
      </c>
      <c r="B102" s="408" t="s">
        <v>767</v>
      </c>
      <c r="C102" s="408" t="s">
        <v>768</v>
      </c>
      <c r="D102" s="668">
        <v>43001000829</v>
      </c>
      <c r="E102" s="382" t="s">
        <v>766</v>
      </c>
      <c r="F102" s="407" t="s">
        <v>0</v>
      </c>
      <c r="G102" s="669">
        <v>250</v>
      </c>
      <c r="H102" s="669">
        <v>250</v>
      </c>
      <c r="I102" s="670">
        <v>49</v>
      </c>
    </row>
    <row r="103" spans="1:9" s="289" customFormat="1" ht="17.25" customHeight="1" x14ac:dyDescent="0.2">
      <c r="A103" s="407">
        <v>95</v>
      </c>
      <c r="B103" s="408" t="s">
        <v>719</v>
      </c>
      <c r="C103" s="408" t="s">
        <v>773</v>
      </c>
      <c r="D103" s="668" t="s">
        <v>774</v>
      </c>
      <c r="E103" s="382" t="s">
        <v>772</v>
      </c>
      <c r="F103" s="407" t="s">
        <v>0</v>
      </c>
      <c r="G103" s="669">
        <v>500</v>
      </c>
      <c r="H103" s="669">
        <v>500</v>
      </c>
      <c r="I103" s="670">
        <v>98</v>
      </c>
    </row>
    <row r="104" spans="1:9" s="289" customFormat="1" ht="17.25" customHeight="1" x14ac:dyDescent="0.2">
      <c r="A104" s="407">
        <v>96</v>
      </c>
      <c r="B104" s="408" t="s">
        <v>778</v>
      </c>
      <c r="C104" s="408" t="s">
        <v>779</v>
      </c>
      <c r="D104" s="668" t="s">
        <v>780</v>
      </c>
      <c r="E104" s="382" t="s">
        <v>781</v>
      </c>
      <c r="F104" s="407" t="s">
        <v>0</v>
      </c>
      <c r="G104" s="669">
        <v>375</v>
      </c>
      <c r="H104" s="669">
        <v>375</v>
      </c>
      <c r="I104" s="670">
        <v>73.5</v>
      </c>
    </row>
    <row r="105" spans="1:9" s="289" customFormat="1" ht="17.25" customHeight="1" x14ac:dyDescent="0.2">
      <c r="A105" s="407">
        <v>97</v>
      </c>
      <c r="B105" s="408" t="s">
        <v>719</v>
      </c>
      <c r="C105" s="382" t="s">
        <v>812</v>
      </c>
      <c r="D105" s="672" t="s">
        <v>813</v>
      </c>
      <c r="E105" s="382" t="s">
        <v>799</v>
      </c>
      <c r="F105" s="407" t="s">
        <v>0</v>
      </c>
      <c r="G105" s="669">
        <v>892.86</v>
      </c>
      <c r="H105" s="669">
        <v>892.86</v>
      </c>
      <c r="I105" s="670">
        <v>175</v>
      </c>
    </row>
    <row r="106" spans="1:9" s="289" customFormat="1" ht="17.25" customHeight="1" x14ac:dyDescent="0.3">
      <c r="A106" s="407">
        <v>98</v>
      </c>
      <c r="B106" s="408" t="s">
        <v>837</v>
      </c>
      <c r="C106" s="400" t="s">
        <v>838</v>
      </c>
      <c r="D106" s="672" t="s">
        <v>839</v>
      </c>
      <c r="E106" s="407" t="s">
        <v>840</v>
      </c>
      <c r="F106" s="407" t="s">
        <v>334</v>
      </c>
      <c r="G106" s="673">
        <v>2500</v>
      </c>
      <c r="H106" s="669">
        <v>2500</v>
      </c>
      <c r="I106" s="670">
        <v>490</v>
      </c>
    </row>
    <row r="107" spans="1:9" s="289" customFormat="1" ht="17.25" customHeight="1" x14ac:dyDescent="0.3">
      <c r="A107" s="407">
        <v>99</v>
      </c>
      <c r="B107" s="387" t="s">
        <v>841</v>
      </c>
      <c r="C107" s="400" t="s">
        <v>842</v>
      </c>
      <c r="D107" s="672" t="s">
        <v>843</v>
      </c>
      <c r="E107" s="407" t="s">
        <v>840</v>
      </c>
      <c r="F107" s="407" t="s">
        <v>334</v>
      </c>
      <c r="G107" s="673">
        <v>2500</v>
      </c>
      <c r="H107" s="669">
        <v>2500</v>
      </c>
      <c r="I107" s="670">
        <v>490</v>
      </c>
    </row>
    <row r="108" spans="1:9" s="289" customFormat="1" ht="17.25" customHeight="1" x14ac:dyDescent="0.3">
      <c r="A108" s="407">
        <v>100</v>
      </c>
      <c r="B108" s="387" t="s">
        <v>844</v>
      </c>
      <c r="C108" s="400" t="s">
        <v>845</v>
      </c>
      <c r="D108" s="672" t="s">
        <v>846</v>
      </c>
      <c r="E108" s="407" t="s">
        <v>840</v>
      </c>
      <c r="F108" s="407" t="s">
        <v>334</v>
      </c>
      <c r="G108" s="673">
        <v>2250</v>
      </c>
      <c r="H108" s="669">
        <v>2250</v>
      </c>
      <c r="I108" s="670">
        <v>441</v>
      </c>
    </row>
    <row r="109" spans="1:9" s="289" customFormat="1" ht="17.25" customHeight="1" x14ac:dyDescent="0.3">
      <c r="A109" s="407">
        <v>101</v>
      </c>
      <c r="B109" s="387" t="s">
        <v>847</v>
      </c>
      <c r="C109" s="400" t="s">
        <v>848</v>
      </c>
      <c r="D109" s="672" t="s">
        <v>849</v>
      </c>
      <c r="E109" s="407" t="s">
        <v>840</v>
      </c>
      <c r="F109" s="407" t="s">
        <v>334</v>
      </c>
      <c r="G109" s="673">
        <v>2500</v>
      </c>
      <c r="H109" s="673">
        <v>2500</v>
      </c>
      <c r="I109" s="670">
        <v>500</v>
      </c>
    </row>
    <row r="110" spans="1:9" s="289" customFormat="1" ht="17.25" customHeight="1" x14ac:dyDescent="0.3">
      <c r="A110" s="407">
        <v>102</v>
      </c>
      <c r="B110" s="387" t="s">
        <v>850</v>
      </c>
      <c r="C110" s="400" t="s">
        <v>851</v>
      </c>
      <c r="D110" s="672" t="s">
        <v>852</v>
      </c>
      <c r="E110" s="407" t="s">
        <v>840</v>
      </c>
      <c r="F110" s="407" t="s">
        <v>334</v>
      </c>
      <c r="G110" s="673">
        <v>2551.02</v>
      </c>
      <c r="H110" s="673">
        <v>2551.02</v>
      </c>
      <c r="I110" s="670">
        <v>500</v>
      </c>
    </row>
    <row r="111" spans="1:9" s="289" customFormat="1" ht="17.25" customHeight="1" x14ac:dyDescent="0.3">
      <c r="A111" s="407">
        <v>103</v>
      </c>
      <c r="B111" s="387" t="s">
        <v>853</v>
      </c>
      <c r="C111" s="400" t="s">
        <v>854</v>
      </c>
      <c r="D111" s="672" t="s">
        <v>855</v>
      </c>
      <c r="E111" s="407" t="s">
        <v>840</v>
      </c>
      <c r="F111" s="407" t="s">
        <v>334</v>
      </c>
      <c r="G111" s="673">
        <v>2500</v>
      </c>
      <c r="H111" s="673">
        <v>2500</v>
      </c>
      <c r="I111" s="670">
        <v>500</v>
      </c>
    </row>
    <row r="112" spans="1:9" s="289" customFormat="1" ht="17.25" customHeight="1" x14ac:dyDescent="0.3">
      <c r="A112" s="407">
        <v>104</v>
      </c>
      <c r="B112" s="387" t="s">
        <v>856</v>
      </c>
      <c r="C112" s="400" t="s">
        <v>857</v>
      </c>
      <c r="D112" s="672" t="s">
        <v>858</v>
      </c>
      <c r="E112" s="407" t="s">
        <v>840</v>
      </c>
      <c r="F112" s="407" t="s">
        <v>334</v>
      </c>
      <c r="G112" s="673">
        <v>2551.02</v>
      </c>
      <c r="H112" s="673">
        <v>2551.02</v>
      </c>
      <c r="I112" s="670">
        <v>500</v>
      </c>
    </row>
    <row r="113" spans="1:9" s="289" customFormat="1" ht="17.25" customHeight="1" x14ac:dyDescent="0.3">
      <c r="A113" s="407">
        <v>105</v>
      </c>
      <c r="B113" s="387" t="s">
        <v>859</v>
      </c>
      <c r="C113" s="400" t="s">
        <v>860</v>
      </c>
      <c r="D113" s="672" t="s">
        <v>861</v>
      </c>
      <c r="E113" s="407" t="s">
        <v>840</v>
      </c>
      <c r="F113" s="407" t="s">
        <v>334</v>
      </c>
      <c r="G113" s="673">
        <v>382.65</v>
      </c>
      <c r="H113" s="669">
        <v>382.65</v>
      </c>
      <c r="I113" s="670">
        <v>75</v>
      </c>
    </row>
    <row r="114" spans="1:9" s="289" customFormat="1" ht="17.25" customHeight="1" x14ac:dyDescent="0.3">
      <c r="A114" s="407">
        <v>106</v>
      </c>
      <c r="B114" s="387" t="s">
        <v>862</v>
      </c>
      <c r="C114" s="400" t="s">
        <v>822</v>
      </c>
      <c r="D114" s="672" t="s">
        <v>863</v>
      </c>
      <c r="E114" s="407" t="s">
        <v>840</v>
      </c>
      <c r="F114" s="407" t="s">
        <v>334</v>
      </c>
      <c r="G114" s="673">
        <v>2500</v>
      </c>
      <c r="H114" s="673">
        <v>2500</v>
      </c>
      <c r="I114" s="670">
        <v>500</v>
      </c>
    </row>
    <row r="115" spans="1:9" s="289" customFormat="1" ht="17.25" customHeight="1" x14ac:dyDescent="0.3">
      <c r="A115" s="407">
        <v>107</v>
      </c>
      <c r="B115" s="387" t="s">
        <v>864</v>
      </c>
      <c r="C115" s="400" t="s">
        <v>865</v>
      </c>
      <c r="D115" s="668" t="s">
        <v>866</v>
      </c>
      <c r="E115" s="407" t="s">
        <v>840</v>
      </c>
      <c r="F115" s="407" t="s">
        <v>334</v>
      </c>
      <c r="G115" s="673">
        <v>2551.02</v>
      </c>
      <c r="H115" s="673">
        <v>2551.02</v>
      </c>
      <c r="I115" s="670">
        <v>500</v>
      </c>
    </row>
    <row r="116" spans="1:9" s="289" customFormat="1" ht="17.25" customHeight="1" x14ac:dyDescent="0.3">
      <c r="A116" s="407">
        <v>108</v>
      </c>
      <c r="B116" s="408" t="s">
        <v>867</v>
      </c>
      <c r="C116" s="400" t="s">
        <v>868</v>
      </c>
      <c r="D116" s="668" t="s">
        <v>869</v>
      </c>
      <c r="E116" s="407" t="s">
        <v>840</v>
      </c>
      <c r="F116" s="407" t="s">
        <v>334</v>
      </c>
      <c r="G116" s="673">
        <v>2551.02</v>
      </c>
      <c r="H116" s="673">
        <v>2551.02</v>
      </c>
      <c r="I116" s="670">
        <v>500</v>
      </c>
    </row>
    <row r="117" spans="1:9" s="289" customFormat="1" ht="17.25" customHeight="1" x14ac:dyDescent="0.3">
      <c r="A117" s="407">
        <v>109</v>
      </c>
      <c r="B117" s="412" t="s">
        <v>870</v>
      </c>
      <c r="C117" s="400" t="s">
        <v>871</v>
      </c>
      <c r="D117" s="665" t="s">
        <v>872</v>
      </c>
      <c r="E117" s="413" t="s">
        <v>873</v>
      </c>
      <c r="F117" s="407" t="s">
        <v>334</v>
      </c>
      <c r="G117" s="674">
        <v>6250</v>
      </c>
      <c r="H117" s="674">
        <v>6250</v>
      </c>
      <c r="I117" s="670">
        <v>1250</v>
      </c>
    </row>
    <row r="118" spans="1:9" s="289" customFormat="1" ht="17.25" customHeight="1" x14ac:dyDescent="0.3">
      <c r="A118" s="407">
        <v>110</v>
      </c>
      <c r="B118" s="411" t="s">
        <v>874</v>
      </c>
      <c r="C118" s="400" t="s">
        <v>875</v>
      </c>
      <c r="D118" s="665" t="s">
        <v>876</v>
      </c>
      <c r="E118" s="414" t="s">
        <v>877</v>
      </c>
      <c r="F118" s="407" t="s">
        <v>334</v>
      </c>
      <c r="G118" s="669">
        <v>3850</v>
      </c>
      <c r="H118" s="669">
        <v>3850</v>
      </c>
      <c r="I118" s="670">
        <v>754.6</v>
      </c>
    </row>
    <row r="119" spans="1:9" s="289" customFormat="1" ht="17.25" customHeight="1" x14ac:dyDescent="0.3">
      <c r="A119" s="407">
        <v>111</v>
      </c>
      <c r="B119" s="412" t="s">
        <v>716</v>
      </c>
      <c r="C119" s="400" t="s">
        <v>878</v>
      </c>
      <c r="D119" s="665" t="s">
        <v>879</v>
      </c>
      <c r="E119" s="413" t="s">
        <v>880</v>
      </c>
      <c r="F119" s="407" t="s">
        <v>334</v>
      </c>
      <c r="G119" s="674">
        <v>3850</v>
      </c>
      <c r="H119" s="674">
        <v>3850</v>
      </c>
      <c r="I119" s="670">
        <v>754.6</v>
      </c>
    </row>
    <row r="120" spans="1:9" s="289" customFormat="1" ht="17.25" customHeight="1" x14ac:dyDescent="0.3">
      <c r="A120" s="407">
        <v>112</v>
      </c>
      <c r="B120" s="412" t="s">
        <v>881</v>
      </c>
      <c r="C120" s="400" t="s">
        <v>882</v>
      </c>
      <c r="D120" s="665" t="s">
        <v>883</v>
      </c>
      <c r="E120" s="413" t="s">
        <v>884</v>
      </c>
      <c r="F120" s="407" t="s">
        <v>334</v>
      </c>
      <c r="G120" s="674">
        <v>3750</v>
      </c>
      <c r="H120" s="674">
        <v>3750</v>
      </c>
      <c r="I120" s="670">
        <v>750</v>
      </c>
    </row>
    <row r="121" spans="1:9" s="289" customFormat="1" ht="17.25" customHeight="1" x14ac:dyDescent="0.3">
      <c r="A121" s="407">
        <v>113</v>
      </c>
      <c r="B121" s="412" t="s">
        <v>885</v>
      </c>
      <c r="C121" s="400" t="s">
        <v>886</v>
      </c>
      <c r="D121" s="665" t="s">
        <v>887</v>
      </c>
      <c r="E121" s="413" t="s">
        <v>888</v>
      </c>
      <c r="F121" s="407" t="s">
        <v>334</v>
      </c>
      <c r="G121" s="674">
        <v>3850</v>
      </c>
      <c r="H121" s="674">
        <v>3850</v>
      </c>
      <c r="I121" s="670">
        <v>754.6</v>
      </c>
    </row>
    <row r="122" spans="1:9" s="289" customFormat="1" ht="17.25" customHeight="1" x14ac:dyDescent="0.3">
      <c r="A122" s="407">
        <v>114</v>
      </c>
      <c r="B122" s="412" t="s">
        <v>889</v>
      </c>
      <c r="C122" s="400" t="s">
        <v>890</v>
      </c>
      <c r="D122" s="665" t="s">
        <v>891</v>
      </c>
      <c r="E122" s="413" t="s">
        <v>892</v>
      </c>
      <c r="F122" s="407" t="s">
        <v>334</v>
      </c>
      <c r="G122" s="674">
        <v>1000</v>
      </c>
      <c r="H122" s="674">
        <v>1000</v>
      </c>
      <c r="I122" s="670">
        <v>196</v>
      </c>
    </row>
    <row r="123" spans="1:9" s="289" customFormat="1" ht="17.25" customHeight="1" x14ac:dyDescent="0.3">
      <c r="A123" s="407">
        <v>115</v>
      </c>
      <c r="B123" s="411" t="s">
        <v>893</v>
      </c>
      <c r="C123" s="400" t="s">
        <v>894</v>
      </c>
      <c r="D123" s="665">
        <v>38001040366</v>
      </c>
      <c r="E123" s="415" t="s">
        <v>895</v>
      </c>
      <c r="F123" s="407" t="s">
        <v>334</v>
      </c>
      <c r="G123" s="669">
        <v>2500</v>
      </c>
      <c r="H123" s="669">
        <v>2500</v>
      </c>
      <c r="I123" s="670">
        <v>490</v>
      </c>
    </row>
    <row r="124" spans="1:9" s="289" customFormat="1" ht="17.25" customHeight="1" x14ac:dyDescent="0.3">
      <c r="A124" s="407">
        <v>116</v>
      </c>
      <c r="B124" s="412" t="s">
        <v>896</v>
      </c>
      <c r="C124" s="400" t="s">
        <v>897</v>
      </c>
      <c r="D124" s="665" t="s">
        <v>898</v>
      </c>
      <c r="E124" s="413" t="s">
        <v>899</v>
      </c>
      <c r="F124" s="407" t="s">
        <v>334</v>
      </c>
      <c r="G124" s="674">
        <v>1625</v>
      </c>
      <c r="H124" s="674">
        <v>1625</v>
      </c>
      <c r="I124" s="670">
        <v>318.5</v>
      </c>
    </row>
    <row r="125" spans="1:9" s="289" customFormat="1" ht="17.25" customHeight="1" x14ac:dyDescent="0.3">
      <c r="A125" s="407">
        <v>117</v>
      </c>
      <c r="B125" s="412" t="s">
        <v>763</v>
      </c>
      <c r="C125" s="400" t="s">
        <v>900</v>
      </c>
      <c r="D125" s="665" t="s">
        <v>901</v>
      </c>
      <c r="E125" s="413" t="s">
        <v>902</v>
      </c>
      <c r="F125" s="407" t="s">
        <v>334</v>
      </c>
      <c r="G125" s="674">
        <v>1875</v>
      </c>
      <c r="H125" s="674">
        <v>1875</v>
      </c>
      <c r="I125" s="670">
        <v>367.5</v>
      </c>
    </row>
    <row r="126" spans="1:9" s="289" customFormat="1" ht="17.25" customHeight="1" x14ac:dyDescent="0.3">
      <c r="A126" s="407">
        <v>118</v>
      </c>
      <c r="B126" s="412" t="s">
        <v>903</v>
      </c>
      <c r="C126" s="400" t="s">
        <v>904</v>
      </c>
      <c r="D126" s="665" t="s">
        <v>905</v>
      </c>
      <c r="E126" s="413" t="s">
        <v>906</v>
      </c>
      <c r="F126" s="407" t="s">
        <v>334</v>
      </c>
      <c r="G126" s="674">
        <v>750</v>
      </c>
      <c r="H126" s="674">
        <v>750</v>
      </c>
      <c r="I126" s="670">
        <v>147</v>
      </c>
    </row>
    <row r="127" spans="1:9" s="289" customFormat="1" ht="17.25" customHeight="1" x14ac:dyDescent="0.3">
      <c r="A127" s="407">
        <v>119</v>
      </c>
      <c r="B127" s="412" t="s">
        <v>907</v>
      </c>
      <c r="C127" s="400" t="s">
        <v>908</v>
      </c>
      <c r="D127" s="665" t="s">
        <v>909</v>
      </c>
      <c r="E127" s="413" t="s">
        <v>910</v>
      </c>
      <c r="F127" s="407" t="s">
        <v>334</v>
      </c>
      <c r="G127" s="674">
        <v>875</v>
      </c>
      <c r="H127" s="674">
        <v>875</v>
      </c>
      <c r="I127" s="670">
        <v>171.5</v>
      </c>
    </row>
    <row r="128" spans="1:9" s="289" customFormat="1" ht="17.25" customHeight="1" x14ac:dyDescent="0.3">
      <c r="A128" s="407">
        <v>120</v>
      </c>
      <c r="B128" s="412" t="s">
        <v>911</v>
      </c>
      <c r="C128" s="400" t="s">
        <v>912</v>
      </c>
      <c r="D128" s="665" t="s">
        <v>913</v>
      </c>
      <c r="E128" s="413" t="s">
        <v>914</v>
      </c>
      <c r="F128" s="407" t="s">
        <v>334</v>
      </c>
      <c r="G128" s="674">
        <v>2250</v>
      </c>
      <c r="H128" s="674">
        <v>2250</v>
      </c>
      <c r="I128" s="670">
        <v>441</v>
      </c>
    </row>
    <row r="129" spans="1:9" s="289" customFormat="1" ht="17.25" customHeight="1" x14ac:dyDescent="0.3">
      <c r="A129" s="407">
        <v>121</v>
      </c>
      <c r="B129" s="412" t="s">
        <v>903</v>
      </c>
      <c r="C129" s="400" t="s">
        <v>915</v>
      </c>
      <c r="D129" s="665">
        <v>62007014648</v>
      </c>
      <c r="E129" s="413" t="s">
        <v>916</v>
      </c>
      <c r="F129" s="407" t="s">
        <v>334</v>
      </c>
      <c r="G129" s="674">
        <v>625</v>
      </c>
      <c r="H129" s="674">
        <v>625</v>
      </c>
      <c r="I129" s="670">
        <v>122.5</v>
      </c>
    </row>
    <row r="130" spans="1:9" s="289" customFormat="1" ht="17.25" customHeight="1" x14ac:dyDescent="0.3">
      <c r="A130" s="407">
        <v>122</v>
      </c>
      <c r="B130" s="412" t="s">
        <v>893</v>
      </c>
      <c r="C130" s="400" t="s">
        <v>917</v>
      </c>
      <c r="D130" s="665" t="s">
        <v>918</v>
      </c>
      <c r="E130" s="413" t="s">
        <v>919</v>
      </c>
      <c r="F130" s="407" t="s">
        <v>334</v>
      </c>
      <c r="G130" s="674">
        <v>437.5</v>
      </c>
      <c r="H130" s="674">
        <v>437.5</v>
      </c>
      <c r="I130" s="670">
        <v>85.75</v>
      </c>
    </row>
    <row r="131" spans="1:9" s="289" customFormat="1" ht="17.25" customHeight="1" x14ac:dyDescent="0.3">
      <c r="A131" s="407">
        <v>123</v>
      </c>
      <c r="B131" s="412" t="s">
        <v>920</v>
      </c>
      <c r="C131" s="400" t="s">
        <v>921</v>
      </c>
      <c r="D131" s="665" t="s">
        <v>922</v>
      </c>
      <c r="E131" s="413" t="s">
        <v>923</v>
      </c>
      <c r="F131" s="407" t="s">
        <v>334</v>
      </c>
      <c r="G131" s="674">
        <v>912.5</v>
      </c>
      <c r="H131" s="674">
        <v>912.5</v>
      </c>
      <c r="I131" s="670">
        <v>178.85</v>
      </c>
    </row>
    <row r="132" spans="1:9" s="289" customFormat="1" ht="17.25" customHeight="1" x14ac:dyDescent="0.3">
      <c r="A132" s="407">
        <v>124</v>
      </c>
      <c r="B132" s="412" t="s">
        <v>924</v>
      </c>
      <c r="C132" s="400" t="s">
        <v>925</v>
      </c>
      <c r="D132" s="665" t="s">
        <v>926</v>
      </c>
      <c r="E132" s="413" t="s">
        <v>927</v>
      </c>
      <c r="F132" s="407" t="s">
        <v>334</v>
      </c>
      <c r="G132" s="674">
        <v>625</v>
      </c>
      <c r="H132" s="674">
        <v>625</v>
      </c>
      <c r="I132" s="670">
        <v>122.5</v>
      </c>
    </row>
    <row r="133" spans="1:9" s="289" customFormat="1" ht="17.25" customHeight="1" x14ac:dyDescent="0.2">
      <c r="A133" s="407">
        <v>125</v>
      </c>
      <c r="B133" s="408" t="s">
        <v>687</v>
      </c>
      <c r="C133" s="408" t="s">
        <v>688</v>
      </c>
      <c r="D133" s="668" t="s">
        <v>689</v>
      </c>
      <c r="E133" s="382" t="s">
        <v>690</v>
      </c>
      <c r="F133" s="407" t="s">
        <v>0</v>
      </c>
      <c r="G133" s="669">
        <v>2869.9</v>
      </c>
      <c r="H133" s="669">
        <v>2869.9</v>
      </c>
      <c r="I133" s="670">
        <v>562.5</v>
      </c>
    </row>
    <row r="134" spans="1:9" s="289" customFormat="1" ht="17.25" customHeight="1" x14ac:dyDescent="0.2">
      <c r="A134" s="407">
        <v>126</v>
      </c>
      <c r="B134" s="408" t="s">
        <v>716</v>
      </c>
      <c r="C134" s="408" t="s">
        <v>717</v>
      </c>
      <c r="D134" s="668" t="s">
        <v>718</v>
      </c>
      <c r="E134" s="382" t="s">
        <v>693</v>
      </c>
      <c r="F134" s="407" t="s">
        <v>0</v>
      </c>
      <c r="G134" s="669">
        <v>3188.78</v>
      </c>
      <c r="H134" s="669">
        <v>3188.78</v>
      </c>
      <c r="I134" s="670">
        <v>625</v>
      </c>
    </row>
    <row r="135" spans="1:9" s="289" customFormat="1" ht="17.25" customHeight="1" x14ac:dyDescent="0.2">
      <c r="A135" s="407">
        <v>127</v>
      </c>
      <c r="B135" s="408" t="s">
        <v>722</v>
      </c>
      <c r="C135" s="382" t="s">
        <v>723</v>
      </c>
      <c r="D135" s="668" t="s">
        <v>724</v>
      </c>
      <c r="E135" s="382" t="s">
        <v>693</v>
      </c>
      <c r="F135" s="407" t="s">
        <v>0</v>
      </c>
      <c r="G135" s="669">
        <v>3316.33</v>
      </c>
      <c r="H135" s="669">
        <v>3316.33</v>
      </c>
      <c r="I135" s="670">
        <v>650</v>
      </c>
    </row>
    <row r="136" spans="1:9" s="289" customFormat="1" ht="17.25" customHeight="1" x14ac:dyDescent="0.3">
      <c r="A136" s="407">
        <v>128</v>
      </c>
      <c r="B136" s="408" t="s">
        <v>742</v>
      </c>
      <c r="C136" s="408" t="s">
        <v>743</v>
      </c>
      <c r="D136" s="665" t="s">
        <v>968</v>
      </c>
      <c r="E136" s="382" t="s">
        <v>744</v>
      </c>
      <c r="F136" s="407" t="s">
        <v>0</v>
      </c>
      <c r="G136" s="669">
        <v>3826.53</v>
      </c>
      <c r="H136" s="671">
        <v>3826.53</v>
      </c>
      <c r="I136" s="670">
        <v>750</v>
      </c>
    </row>
    <row r="137" spans="1:9" s="289" customFormat="1" ht="17.25" customHeight="1" x14ac:dyDescent="0.2">
      <c r="A137" s="407">
        <v>129</v>
      </c>
      <c r="B137" s="408" t="s">
        <v>705</v>
      </c>
      <c r="C137" s="408" t="s">
        <v>749</v>
      </c>
      <c r="D137" s="668" t="s">
        <v>750</v>
      </c>
      <c r="E137" s="382" t="s">
        <v>751</v>
      </c>
      <c r="F137" s="407" t="s">
        <v>0</v>
      </c>
      <c r="G137" s="669">
        <v>3750</v>
      </c>
      <c r="H137" s="669">
        <v>3750</v>
      </c>
      <c r="I137" s="670">
        <v>750</v>
      </c>
    </row>
    <row r="138" spans="1:9" s="289" customFormat="1" ht="17.25" customHeight="1" x14ac:dyDescent="0.2">
      <c r="A138" s="407">
        <v>130</v>
      </c>
      <c r="B138" s="408" t="s">
        <v>782</v>
      </c>
      <c r="C138" s="408" t="s">
        <v>783</v>
      </c>
      <c r="D138" s="668" t="s">
        <v>607</v>
      </c>
      <c r="E138" s="382" t="s">
        <v>784</v>
      </c>
      <c r="F138" s="407" t="s">
        <v>0</v>
      </c>
      <c r="G138" s="669">
        <v>3188.78</v>
      </c>
      <c r="H138" s="669">
        <v>3188.78</v>
      </c>
      <c r="I138" s="670">
        <v>625</v>
      </c>
    </row>
    <row r="139" spans="1:9" s="289" customFormat="1" ht="17.25" customHeight="1" x14ac:dyDescent="0.3">
      <c r="A139" s="407">
        <v>131</v>
      </c>
      <c r="B139" s="408" t="s">
        <v>785</v>
      </c>
      <c r="C139" s="408" t="s">
        <v>786</v>
      </c>
      <c r="D139" s="672">
        <v>11001013476</v>
      </c>
      <c r="E139" s="410" t="s">
        <v>928</v>
      </c>
      <c r="F139" s="407" t="s">
        <v>334</v>
      </c>
      <c r="G139" s="673">
        <v>1250</v>
      </c>
      <c r="H139" s="673">
        <v>2500</v>
      </c>
      <c r="I139" s="670">
        <v>490</v>
      </c>
    </row>
    <row r="140" spans="1:9" s="289" customFormat="1" ht="17.25" customHeight="1" x14ac:dyDescent="0.2">
      <c r="A140" s="407">
        <v>132</v>
      </c>
      <c r="B140" s="408" t="s">
        <v>796</v>
      </c>
      <c r="C140" s="408" t="s">
        <v>797</v>
      </c>
      <c r="D140" s="668" t="s">
        <v>798</v>
      </c>
      <c r="E140" s="382" t="s">
        <v>799</v>
      </c>
      <c r="F140" s="407" t="s">
        <v>0</v>
      </c>
      <c r="G140" s="669">
        <v>4209.18</v>
      </c>
      <c r="H140" s="669">
        <v>4209.18</v>
      </c>
      <c r="I140" s="670">
        <v>825</v>
      </c>
    </row>
    <row r="141" spans="1:9" s="289" customFormat="1" ht="17.25" customHeight="1" x14ac:dyDescent="0.2">
      <c r="A141" s="407">
        <v>133</v>
      </c>
      <c r="B141" s="408" t="s">
        <v>806</v>
      </c>
      <c r="C141" s="382" t="s">
        <v>807</v>
      </c>
      <c r="D141" s="668" t="s">
        <v>808</v>
      </c>
      <c r="E141" s="382" t="s">
        <v>799</v>
      </c>
      <c r="F141" s="407" t="s">
        <v>0</v>
      </c>
      <c r="G141" s="669">
        <v>3075</v>
      </c>
      <c r="H141" s="669">
        <v>3075</v>
      </c>
      <c r="I141" s="670">
        <v>615</v>
      </c>
    </row>
    <row r="142" spans="1:9" s="289" customFormat="1" ht="17.25" customHeight="1" x14ac:dyDescent="0.3">
      <c r="A142" s="407">
        <v>134</v>
      </c>
      <c r="B142" s="387" t="s">
        <v>929</v>
      </c>
      <c r="C142" s="400" t="s">
        <v>930</v>
      </c>
      <c r="D142" s="672" t="s">
        <v>931</v>
      </c>
      <c r="E142" s="407" t="s">
        <v>840</v>
      </c>
      <c r="F142" s="407" t="s">
        <v>334</v>
      </c>
      <c r="G142" s="673">
        <v>255.1</v>
      </c>
      <c r="H142" s="673">
        <v>255.1</v>
      </c>
      <c r="I142" s="670">
        <v>50</v>
      </c>
    </row>
    <row r="143" spans="1:9" s="289" customFormat="1" ht="17.25" customHeight="1" x14ac:dyDescent="0.3">
      <c r="A143" s="407">
        <v>135</v>
      </c>
      <c r="B143" s="387" t="s">
        <v>881</v>
      </c>
      <c r="C143" s="400" t="s">
        <v>932</v>
      </c>
      <c r="D143" s="672" t="s">
        <v>933</v>
      </c>
      <c r="E143" s="407" t="s">
        <v>840</v>
      </c>
      <c r="F143" s="407" t="s">
        <v>334</v>
      </c>
      <c r="G143" s="673">
        <v>3826.53</v>
      </c>
      <c r="H143" s="673">
        <v>3826.53</v>
      </c>
      <c r="I143" s="670">
        <v>750</v>
      </c>
    </row>
    <row r="144" spans="1:9" s="289" customFormat="1" ht="17.25" customHeight="1" x14ac:dyDescent="0.3">
      <c r="A144" s="407">
        <v>136</v>
      </c>
      <c r="B144" s="387" t="s">
        <v>934</v>
      </c>
      <c r="C144" s="400" t="s">
        <v>935</v>
      </c>
      <c r="D144" s="672" t="s">
        <v>936</v>
      </c>
      <c r="E144" s="407" t="s">
        <v>840</v>
      </c>
      <c r="F144" s="407" t="s">
        <v>334</v>
      </c>
      <c r="G144" s="673">
        <v>3826.53</v>
      </c>
      <c r="H144" s="673">
        <v>3826.53</v>
      </c>
      <c r="I144" s="670">
        <v>750</v>
      </c>
    </row>
    <row r="145" spans="1:9" s="289" customFormat="1" ht="17.25" customHeight="1" x14ac:dyDescent="0.3">
      <c r="A145" s="407">
        <v>137</v>
      </c>
      <c r="B145" s="387" t="s">
        <v>937</v>
      </c>
      <c r="C145" s="400" t="s">
        <v>865</v>
      </c>
      <c r="D145" s="672" t="s">
        <v>938</v>
      </c>
      <c r="E145" s="407" t="s">
        <v>840</v>
      </c>
      <c r="F145" s="407" t="s">
        <v>334</v>
      </c>
      <c r="G145" s="673">
        <v>3826.53</v>
      </c>
      <c r="H145" s="673">
        <v>3826.53</v>
      </c>
      <c r="I145" s="670">
        <v>750</v>
      </c>
    </row>
    <row r="146" spans="1:9" s="289" customFormat="1" ht="17.25" customHeight="1" x14ac:dyDescent="0.3">
      <c r="A146" s="407">
        <v>138</v>
      </c>
      <c r="B146" s="387" t="s">
        <v>939</v>
      </c>
      <c r="C146" s="400" t="s">
        <v>940</v>
      </c>
      <c r="D146" s="672" t="s">
        <v>941</v>
      </c>
      <c r="E146" s="407" t="s">
        <v>840</v>
      </c>
      <c r="F146" s="407" t="s">
        <v>334</v>
      </c>
      <c r="G146" s="673">
        <v>3826.53</v>
      </c>
      <c r="H146" s="673">
        <v>3826.53</v>
      </c>
      <c r="I146" s="670">
        <v>750</v>
      </c>
    </row>
    <row r="147" spans="1:9" s="289" customFormat="1" ht="17.25" customHeight="1" x14ac:dyDescent="0.3">
      <c r="A147" s="407">
        <v>139</v>
      </c>
      <c r="B147" s="387" t="s">
        <v>942</v>
      </c>
      <c r="C147" s="400" t="s">
        <v>943</v>
      </c>
      <c r="D147" s="672" t="s">
        <v>944</v>
      </c>
      <c r="E147" s="407" t="s">
        <v>840</v>
      </c>
      <c r="F147" s="407" t="s">
        <v>334</v>
      </c>
      <c r="G147" s="673">
        <v>3826.53</v>
      </c>
      <c r="H147" s="673">
        <v>3826.53</v>
      </c>
      <c r="I147" s="670">
        <v>750</v>
      </c>
    </row>
    <row r="148" spans="1:9" s="289" customFormat="1" ht="17.25" customHeight="1" x14ac:dyDescent="0.3">
      <c r="A148" s="407">
        <v>140</v>
      </c>
      <c r="B148" s="387" t="s">
        <v>893</v>
      </c>
      <c r="C148" s="400" t="s">
        <v>932</v>
      </c>
      <c r="D148" s="672" t="s">
        <v>945</v>
      </c>
      <c r="E148" s="407" t="s">
        <v>840</v>
      </c>
      <c r="F148" s="407" t="s">
        <v>334</v>
      </c>
      <c r="G148" s="673">
        <v>3826.53</v>
      </c>
      <c r="H148" s="673">
        <v>3826.53</v>
      </c>
      <c r="I148" s="670">
        <v>750</v>
      </c>
    </row>
    <row r="149" spans="1:9" s="289" customFormat="1" ht="17.25" customHeight="1" x14ac:dyDescent="0.3">
      <c r="A149" s="407">
        <v>141</v>
      </c>
      <c r="B149" s="387" t="s">
        <v>903</v>
      </c>
      <c r="C149" s="400" t="s">
        <v>946</v>
      </c>
      <c r="D149" s="672" t="s">
        <v>947</v>
      </c>
      <c r="E149" s="407" t="s">
        <v>840</v>
      </c>
      <c r="F149" s="407" t="s">
        <v>334</v>
      </c>
      <c r="G149" s="673">
        <v>4285.71</v>
      </c>
      <c r="H149" s="673">
        <v>4285.71</v>
      </c>
      <c r="I149" s="670">
        <v>840</v>
      </c>
    </row>
    <row r="150" spans="1:9" s="289" customFormat="1" ht="17.25" customHeight="1" x14ac:dyDescent="0.2">
      <c r="A150" s="407">
        <v>142</v>
      </c>
      <c r="B150" s="387" t="s">
        <v>948</v>
      </c>
      <c r="C150" s="400" t="s">
        <v>949</v>
      </c>
      <c r="D150" s="672" t="s">
        <v>950</v>
      </c>
      <c r="E150" s="407" t="s">
        <v>840</v>
      </c>
      <c r="F150" s="407" t="s">
        <v>334</v>
      </c>
      <c r="G150" s="669">
        <v>3826.53</v>
      </c>
      <c r="H150" s="669">
        <v>3826.53</v>
      </c>
      <c r="I150" s="670">
        <v>750</v>
      </c>
    </row>
    <row r="151" spans="1:9" s="289" customFormat="1" ht="17.25" customHeight="1" x14ac:dyDescent="0.2">
      <c r="A151" s="407">
        <v>143</v>
      </c>
      <c r="B151" s="387" t="s">
        <v>867</v>
      </c>
      <c r="C151" s="400" t="s">
        <v>951</v>
      </c>
      <c r="D151" s="672" t="s">
        <v>952</v>
      </c>
      <c r="E151" s="407" t="s">
        <v>840</v>
      </c>
      <c r="F151" s="407" t="s">
        <v>334</v>
      </c>
      <c r="G151" s="669">
        <v>3443.88</v>
      </c>
      <c r="H151" s="669">
        <v>3443.88</v>
      </c>
      <c r="I151" s="670">
        <v>675</v>
      </c>
    </row>
    <row r="152" spans="1:9" s="289" customFormat="1" ht="17.25" customHeight="1" x14ac:dyDescent="0.2">
      <c r="A152" s="407">
        <v>144</v>
      </c>
      <c r="B152" s="387" t="s">
        <v>953</v>
      </c>
      <c r="C152" s="400" t="s">
        <v>954</v>
      </c>
      <c r="D152" s="672" t="s">
        <v>955</v>
      </c>
      <c r="E152" s="407" t="s">
        <v>840</v>
      </c>
      <c r="F152" s="407" t="s">
        <v>334</v>
      </c>
      <c r="G152" s="669">
        <v>3826.53</v>
      </c>
      <c r="H152" s="669">
        <v>3826.53</v>
      </c>
      <c r="I152" s="670">
        <v>750</v>
      </c>
    </row>
    <row r="153" spans="1:9" s="289" customFormat="1" ht="17.25" customHeight="1" x14ac:dyDescent="0.3">
      <c r="A153" s="407">
        <v>145</v>
      </c>
      <c r="B153" s="412" t="s">
        <v>870</v>
      </c>
      <c r="C153" s="400" t="s">
        <v>871</v>
      </c>
      <c r="D153" s="665" t="s">
        <v>872</v>
      </c>
      <c r="E153" s="413" t="s">
        <v>873</v>
      </c>
      <c r="F153" s="407" t="s">
        <v>334</v>
      </c>
      <c r="G153" s="674">
        <v>6250</v>
      </c>
      <c r="H153" s="674">
        <v>6250</v>
      </c>
      <c r="I153" s="670">
        <v>1250</v>
      </c>
    </row>
    <row r="154" spans="1:9" s="289" customFormat="1" ht="17.25" customHeight="1" x14ac:dyDescent="0.3">
      <c r="A154" s="407">
        <v>146</v>
      </c>
      <c r="B154" s="387" t="s">
        <v>806</v>
      </c>
      <c r="C154" s="400" t="s">
        <v>956</v>
      </c>
      <c r="D154" s="672" t="s">
        <v>957</v>
      </c>
      <c r="E154" s="411" t="s">
        <v>817</v>
      </c>
      <c r="F154" s="407" t="s">
        <v>334</v>
      </c>
      <c r="G154" s="669">
        <v>3750</v>
      </c>
      <c r="H154" s="669">
        <v>3750</v>
      </c>
      <c r="I154" s="670">
        <v>735</v>
      </c>
    </row>
    <row r="155" spans="1:9" s="289" customFormat="1" ht="17.25" customHeight="1" x14ac:dyDescent="0.3">
      <c r="A155" s="407">
        <v>147</v>
      </c>
      <c r="B155" s="412" t="s">
        <v>716</v>
      </c>
      <c r="C155" s="400" t="s">
        <v>878</v>
      </c>
      <c r="D155" s="665" t="s">
        <v>879</v>
      </c>
      <c r="E155" s="413" t="s">
        <v>880</v>
      </c>
      <c r="F155" s="407" t="s">
        <v>334</v>
      </c>
      <c r="G155" s="674">
        <v>3850</v>
      </c>
      <c r="H155" s="674">
        <v>3850</v>
      </c>
      <c r="I155" s="670">
        <v>754.6</v>
      </c>
    </row>
    <row r="156" spans="1:9" s="289" customFormat="1" ht="17.25" customHeight="1" x14ac:dyDescent="0.3">
      <c r="A156" s="407">
        <v>148</v>
      </c>
      <c r="B156" s="412" t="s">
        <v>881</v>
      </c>
      <c r="C156" s="400" t="s">
        <v>882</v>
      </c>
      <c r="D156" s="665" t="s">
        <v>883</v>
      </c>
      <c r="E156" s="413" t="s">
        <v>884</v>
      </c>
      <c r="F156" s="407" t="s">
        <v>334</v>
      </c>
      <c r="G156" s="674">
        <v>3750</v>
      </c>
      <c r="H156" s="674">
        <v>3750</v>
      </c>
      <c r="I156" s="670">
        <v>750</v>
      </c>
    </row>
    <row r="157" spans="1:9" s="289" customFormat="1" ht="17.25" customHeight="1" x14ac:dyDescent="0.3">
      <c r="A157" s="407">
        <v>149</v>
      </c>
      <c r="B157" s="412" t="s">
        <v>885</v>
      </c>
      <c r="C157" s="400" t="s">
        <v>886</v>
      </c>
      <c r="D157" s="665" t="s">
        <v>887</v>
      </c>
      <c r="E157" s="413" t="s">
        <v>888</v>
      </c>
      <c r="F157" s="407" t="s">
        <v>334</v>
      </c>
      <c r="G157" s="674">
        <v>3850</v>
      </c>
      <c r="H157" s="674">
        <v>3850</v>
      </c>
      <c r="I157" s="670">
        <v>754.6</v>
      </c>
    </row>
    <row r="158" spans="1:9" s="289" customFormat="1" ht="17.25" customHeight="1" x14ac:dyDescent="0.3">
      <c r="A158" s="407">
        <v>150</v>
      </c>
      <c r="B158" s="412" t="s">
        <v>889</v>
      </c>
      <c r="C158" s="400" t="s">
        <v>890</v>
      </c>
      <c r="D158" s="665" t="s">
        <v>891</v>
      </c>
      <c r="E158" s="413" t="s">
        <v>892</v>
      </c>
      <c r="F158" s="407" t="s">
        <v>334</v>
      </c>
      <c r="G158" s="674">
        <v>1000</v>
      </c>
      <c r="H158" s="674">
        <v>1000</v>
      </c>
      <c r="I158" s="670">
        <v>196</v>
      </c>
    </row>
    <row r="159" spans="1:9" s="289" customFormat="1" ht="17.25" customHeight="1" x14ac:dyDescent="0.3">
      <c r="A159" s="407">
        <v>151</v>
      </c>
      <c r="B159" s="411" t="s">
        <v>893</v>
      </c>
      <c r="C159" s="400" t="s">
        <v>894</v>
      </c>
      <c r="D159" s="665">
        <v>38001040366</v>
      </c>
      <c r="E159" s="415" t="s">
        <v>895</v>
      </c>
      <c r="F159" s="407" t="s">
        <v>334</v>
      </c>
      <c r="G159" s="669">
        <v>2500</v>
      </c>
      <c r="H159" s="669">
        <v>2500</v>
      </c>
      <c r="I159" s="670">
        <v>490</v>
      </c>
    </row>
    <row r="160" spans="1:9" s="289" customFormat="1" ht="17.25" customHeight="1" x14ac:dyDescent="0.3">
      <c r="A160" s="407">
        <v>152</v>
      </c>
      <c r="B160" s="412" t="s">
        <v>896</v>
      </c>
      <c r="C160" s="400" t="s">
        <v>897</v>
      </c>
      <c r="D160" s="665" t="s">
        <v>898</v>
      </c>
      <c r="E160" s="413" t="s">
        <v>899</v>
      </c>
      <c r="F160" s="407" t="s">
        <v>334</v>
      </c>
      <c r="G160" s="674">
        <v>1625</v>
      </c>
      <c r="H160" s="674">
        <v>1625</v>
      </c>
      <c r="I160" s="670">
        <v>318.5</v>
      </c>
    </row>
    <row r="161" spans="1:9" s="289" customFormat="1" ht="17.25" customHeight="1" x14ac:dyDescent="0.3">
      <c r="A161" s="407">
        <v>153</v>
      </c>
      <c r="B161" s="412" t="s">
        <v>763</v>
      </c>
      <c r="C161" s="400" t="s">
        <v>900</v>
      </c>
      <c r="D161" s="665" t="s">
        <v>901</v>
      </c>
      <c r="E161" s="413" t="s">
        <v>902</v>
      </c>
      <c r="F161" s="407" t="s">
        <v>334</v>
      </c>
      <c r="G161" s="674">
        <v>1875</v>
      </c>
      <c r="H161" s="674">
        <v>1875</v>
      </c>
      <c r="I161" s="670">
        <v>367.5</v>
      </c>
    </row>
    <row r="162" spans="1:9" s="289" customFormat="1" ht="17.25" customHeight="1" x14ac:dyDescent="0.3">
      <c r="A162" s="407">
        <v>154</v>
      </c>
      <c r="B162" s="412" t="s">
        <v>903</v>
      </c>
      <c r="C162" s="400" t="s">
        <v>904</v>
      </c>
      <c r="D162" s="665" t="s">
        <v>905</v>
      </c>
      <c r="E162" s="413" t="s">
        <v>906</v>
      </c>
      <c r="F162" s="407" t="s">
        <v>334</v>
      </c>
      <c r="G162" s="674">
        <v>750</v>
      </c>
      <c r="H162" s="674">
        <v>750</v>
      </c>
      <c r="I162" s="670">
        <v>147</v>
      </c>
    </row>
    <row r="163" spans="1:9" s="289" customFormat="1" ht="17.25" customHeight="1" x14ac:dyDescent="0.3">
      <c r="A163" s="407">
        <v>155</v>
      </c>
      <c r="B163" s="412" t="s">
        <v>907</v>
      </c>
      <c r="C163" s="400" t="s">
        <v>908</v>
      </c>
      <c r="D163" s="665" t="s">
        <v>909</v>
      </c>
      <c r="E163" s="413" t="s">
        <v>910</v>
      </c>
      <c r="F163" s="407" t="s">
        <v>334</v>
      </c>
      <c r="G163" s="674">
        <v>875</v>
      </c>
      <c r="H163" s="674">
        <v>875</v>
      </c>
      <c r="I163" s="670">
        <v>171.5</v>
      </c>
    </row>
    <row r="164" spans="1:9" s="289" customFormat="1" ht="17.25" customHeight="1" x14ac:dyDescent="0.3">
      <c r="A164" s="407">
        <v>156</v>
      </c>
      <c r="B164" s="412" t="s">
        <v>911</v>
      </c>
      <c r="C164" s="400" t="s">
        <v>912</v>
      </c>
      <c r="D164" s="665" t="s">
        <v>913</v>
      </c>
      <c r="E164" s="413" t="s">
        <v>914</v>
      </c>
      <c r="F164" s="407" t="s">
        <v>334</v>
      </c>
      <c r="G164" s="674">
        <v>2250</v>
      </c>
      <c r="H164" s="674">
        <v>2250</v>
      </c>
      <c r="I164" s="670">
        <v>441</v>
      </c>
    </row>
    <row r="165" spans="1:9" s="289" customFormat="1" ht="17.25" customHeight="1" x14ac:dyDescent="0.3">
      <c r="A165" s="407">
        <v>157</v>
      </c>
      <c r="B165" s="412" t="s">
        <v>903</v>
      </c>
      <c r="C165" s="400" t="s">
        <v>915</v>
      </c>
      <c r="D165" s="665">
        <v>62007014648</v>
      </c>
      <c r="E165" s="413" t="s">
        <v>916</v>
      </c>
      <c r="F165" s="407" t="s">
        <v>334</v>
      </c>
      <c r="G165" s="674">
        <v>625</v>
      </c>
      <c r="H165" s="674">
        <v>625</v>
      </c>
      <c r="I165" s="670">
        <v>122.5</v>
      </c>
    </row>
    <row r="166" spans="1:9" s="289" customFormat="1" ht="17.25" customHeight="1" x14ac:dyDescent="0.3">
      <c r="A166" s="407">
        <v>158</v>
      </c>
      <c r="B166" s="412" t="s">
        <v>893</v>
      </c>
      <c r="C166" s="400" t="s">
        <v>917</v>
      </c>
      <c r="D166" s="665" t="s">
        <v>918</v>
      </c>
      <c r="E166" s="413" t="s">
        <v>919</v>
      </c>
      <c r="F166" s="407" t="s">
        <v>334</v>
      </c>
      <c r="G166" s="674">
        <v>437.5</v>
      </c>
      <c r="H166" s="674">
        <v>437.5</v>
      </c>
      <c r="I166" s="670">
        <v>85.75</v>
      </c>
    </row>
    <row r="167" spans="1:9" s="289" customFormat="1" ht="17.25" customHeight="1" x14ac:dyDescent="0.3">
      <c r="A167" s="407">
        <v>159</v>
      </c>
      <c r="B167" s="412" t="s">
        <v>920</v>
      </c>
      <c r="C167" s="400" t="s">
        <v>921</v>
      </c>
      <c r="D167" s="665" t="s">
        <v>922</v>
      </c>
      <c r="E167" s="413" t="s">
        <v>923</v>
      </c>
      <c r="F167" s="407" t="s">
        <v>334</v>
      </c>
      <c r="G167" s="674">
        <v>912.5</v>
      </c>
      <c r="H167" s="674">
        <v>912.5</v>
      </c>
      <c r="I167" s="670">
        <v>178.85</v>
      </c>
    </row>
    <row r="168" spans="1:9" s="289" customFormat="1" ht="17.25" customHeight="1" x14ac:dyDescent="0.3">
      <c r="A168" s="407">
        <v>160</v>
      </c>
      <c r="B168" s="412" t="s">
        <v>924</v>
      </c>
      <c r="C168" s="400" t="s">
        <v>925</v>
      </c>
      <c r="D168" s="665" t="s">
        <v>926</v>
      </c>
      <c r="E168" s="413" t="s">
        <v>927</v>
      </c>
      <c r="F168" s="407" t="s">
        <v>334</v>
      </c>
      <c r="G168" s="674">
        <v>625</v>
      </c>
      <c r="H168" s="674">
        <v>625</v>
      </c>
      <c r="I168" s="670">
        <v>122.5</v>
      </c>
    </row>
    <row r="169" spans="1:9" s="289" customFormat="1" ht="17.25" customHeight="1" x14ac:dyDescent="0.2">
      <c r="A169" s="407">
        <v>161</v>
      </c>
      <c r="B169" s="408" t="s">
        <v>907</v>
      </c>
      <c r="C169" s="408" t="s">
        <v>688</v>
      </c>
      <c r="D169" s="668" t="s">
        <v>689</v>
      </c>
      <c r="E169" s="382" t="s">
        <v>690</v>
      </c>
      <c r="F169" s="407" t="s">
        <v>334</v>
      </c>
      <c r="G169" s="669">
        <v>2000</v>
      </c>
      <c r="H169" s="669">
        <v>2000</v>
      </c>
      <c r="I169" s="670">
        <v>392</v>
      </c>
    </row>
    <row r="170" spans="1:9" s="289" customFormat="1" ht="17.25" customHeight="1" x14ac:dyDescent="0.2">
      <c r="A170" s="407">
        <v>162</v>
      </c>
      <c r="B170" s="408" t="s">
        <v>958</v>
      </c>
      <c r="C170" s="408" t="s">
        <v>688</v>
      </c>
      <c r="D170" s="668" t="s">
        <v>692</v>
      </c>
      <c r="E170" s="382" t="s">
        <v>693</v>
      </c>
      <c r="F170" s="407" t="s">
        <v>334</v>
      </c>
      <c r="G170" s="669">
        <v>1250</v>
      </c>
      <c r="H170" s="669">
        <v>1250</v>
      </c>
      <c r="I170" s="670">
        <v>245</v>
      </c>
    </row>
    <row r="171" spans="1:9" s="289" customFormat="1" ht="17.25" customHeight="1" x14ac:dyDescent="0.2">
      <c r="A171" s="407">
        <v>163</v>
      </c>
      <c r="B171" s="382" t="s">
        <v>959</v>
      </c>
      <c r="C171" s="408" t="s">
        <v>695</v>
      </c>
      <c r="D171" s="668" t="s">
        <v>696</v>
      </c>
      <c r="E171" s="382" t="s">
        <v>693</v>
      </c>
      <c r="F171" s="407" t="s">
        <v>334</v>
      </c>
      <c r="G171" s="669">
        <v>1000</v>
      </c>
      <c r="H171" s="669">
        <v>1000</v>
      </c>
      <c r="I171" s="670">
        <v>196</v>
      </c>
    </row>
    <row r="172" spans="1:9" s="289" customFormat="1" ht="17.25" customHeight="1" x14ac:dyDescent="0.2">
      <c r="A172" s="407">
        <v>164</v>
      </c>
      <c r="B172" s="408" t="s">
        <v>697</v>
      </c>
      <c r="C172" s="408" t="s">
        <v>960</v>
      </c>
      <c r="D172" s="668" t="s">
        <v>699</v>
      </c>
      <c r="E172" s="382" t="s">
        <v>700</v>
      </c>
      <c r="F172" s="407" t="s">
        <v>334</v>
      </c>
      <c r="G172" s="669">
        <v>800</v>
      </c>
      <c r="H172" s="669">
        <v>800</v>
      </c>
      <c r="I172" s="670">
        <v>160</v>
      </c>
    </row>
    <row r="173" spans="1:9" s="289" customFormat="1" ht="17.25" customHeight="1" x14ac:dyDescent="0.2">
      <c r="A173" s="407">
        <v>165</v>
      </c>
      <c r="B173" s="408" t="s">
        <v>701</v>
      </c>
      <c r="C173" s="408" t="s">
        <v>961</v>
      </c>
      <c r="D173" s="668" t="s">
        <v>703</v>
      </c>
      <c r="E173" s="382" t="s">
        <v>704</v>
      </c>
      <c r="F173" s="407" t="s">
        <v>334</v>
      </c>
      <c r="G173" s="669">
        <v>2125</v>
      </c>
      <c r="H173" s="669">
        <v>2125</v>
      </c>
      <c r="I173" s="670">
        <v>416.5</v>
      </c>
    </row>
    <row r="174" spans="1:9" s="289" customFormat="1" ht="17.25" customHeight="1" x14ac:dyDescent="0.2">
      <c r="A174" s="407">
        <v>166</v>
      </c>
      <c r="B174" s="408" t="s">
        <v>962</v>
      </c>
      <c r="C174" s="408" t="s">
        <v>706</v>
      </c>
      <c r="D174" s="668" t="s">
        <v>707</v>
      </c>
      <c r="E174" s="382" t="s">
        <v>708</v>
      </c>
      <c r="F174" s="407" t="s">
        <v>334</v>
      </c>
      <c r="G174" s="669">
        <v>1000</v>
      </c>
      <c r="H174" s="669">
        <v>1000</v>
      </c>
      <c r="I174" s="670">
        <v>196</v>
      </c>
    </row>
    <row r="175" spans="1:9" s="289" customFormat="1" ht="17.25" customHeight="1" x14ac:dyDescent="0.2">
      <c r="A175" s="407">
        <v>167</v>
      </c>
      <c r="B175" s="408" t="s">
        <v>709</v>
      </c>
      <c r="C175" s="408" t="s">
        <v>963</v>
      </c>
      <c r="D175" s="668" t="s">
        <v>711</v>
      </c>
      <c r="E175" s="382" t="s">
        <v>712</v>
      </c>
      <c r="F175" s="407" t="s">
        <v>334</v>
      </c>
      <c r="G175" s="669">
        <v>1550</v>
      </c>
      <c r="H175" s="669">
        <v>1550</v>
      </c>
      <c r="I175" s="670">
        <v>303.8</v>
      </c>
    </row>
    <row r="176" spans="1:9" s="289" customFormat="1" ht="17.25" customHeight="1" x14ac:dyDescent="0.2">
      <c r="A176" s="407">
        <v>168</v>
      </c>
      <c r="B176" s="408" t="s">
        <v>964</v>
      </c>
      <c r="C176" s="408" t="s">
        <v>714</v>
      </c>
      <c r="D176" s="668" t="s">
        <v>715</v>
      </c>
      <c r="E176" s="382" t="s">
        <v>693</v>
      </c>
      <c r="F176" s="407" t="s">
        <v>334</v>
      </c>
      <c r="G176" s="669">
        <v>1500</v>
      </c>
      <c r="H176" s="669">
        <v>1500</v>
      </c>
      <c r="I176" s="670">
        <v>294</v>
      </c>
    </row>
    <row r="177" spans="1:9" s="289" customFormat="1" ht="17.25" customHeight="1" x14ac:dyDescent="0.2">
      <c r="A177" s="407">
        <v>169</v>
      </c>
      <c r="B177" s="408" t="s">
        <v>965</v>
      </c>
      <c r="C177" s="382" t="s">
        <v>717</v>
      </c>
      <c r="D177" s="668" t="s">
        <v>718</v>
      </c>
      <c r="E177" s="382" t="s">
        <v>693</v>
      </c>
      <c r="F177" s="407" t="s">
        <v>334</v>
      </c>
      <c r="G177" s="669">
        <v>2500</v>
      </c>
      <c r="H177" s="669">
        <v>2500</v>
      </c>
      <c r="I177" s="670">
        <v>490</v>
      </c>
    </row>
    <row r="178" spans="1:9" s="289" customFormat="1" ht="17.25" customHeight="1" x14ac:dyDescent="0.2">
      <c r="A178" s="407">
        <v>170</v>
      </c>
      <c r="B178" s="408" t="s">
        <v>814</v>
      </c>
      <c r="C178" s="400" t="s">
        <v>720</v>
      </c>
      <c r="D178" s="668" t="s">
        <v>721</v>
      </c>
      <c r="E178" s="382" t="s">
        <v>693</v>
      </c>
      <c r="F178" s="407" t="s">
        <v>334</v>
      </c>
      <c r="G178" s="669">
        <v>1000</v>
      </c>
      <c r="H178" s="669">
        <v>1000</v>
      </c>
      <c r="I178" s="670">
        <v>200</v>
      </c>
    </row>
    <row r="179" spans="1:9" s="289" customFormat="1" ht="17.25" customHeight="1" x14ac:dyDescent="0.2">
      <c r="A179" s="407">
        <v>171</v>
      </c>
      <c r="B179" s="408" t="s">
        <v>722</v>
      </c>
      <c r="C179" s="400" t="s">
        <v>966</v>
      </c>
      <c r="D179" s="668" t="s">
        <v>724</v>
      </c>
      <c r="E179" s="382" t="s">
        <v>693</v>
      </c>
      <c r="F179" s="407" t="s">
        <v>334</v>
      </c>
      <c r="G179" s="669">
        <v>687.5</v>
      </c>
      <c r="H179" s="669">
        <v>687.5</v>
      </c>
      <c r="I179" s="670">
        <v>134.75</v>
      </c>
    </row>
    <row r="180" spans="1:9" s="289" customFormat="1" ht="17.25" customHeight="1" x14ac:dyDescent="0.2">
      <c r="A180" s="407">
        <v>172</v>
      </c>
      <c r="B180" s="408" t="s">
        <v>725</v>
      </c>
      <c r="C180" s="400" t="s">
        <v>726</v>
      </c>
      <c r="D180" s="668" t="s">
        <v>727</v>
      </c>
      <c r="E180" s="382" t="s">
        <v>693</v>
      </c>
      <c r="F180" s="407" t="s">
        <v>334</v>
      </c>
      <c r="G180" s="669">
        <v>375</v>
      </c>
      <c r="H180" s="669">
        <v>375</v>
      </c>
      <c r="I180" s="670">
        <v>73.5</v>
      </c>
    </row>
    <row r="181" spans="1:9" s="289" customFormat="1" ht="17.25" customHeight="1" x14ac:dyDescent="0.2">
      <c r="A181" s="407">
        <v>173</v>
      </c>
      <c r="B181" s="408" t="s">
        <v>728</v>
      </c>
      <c r="C181" s="400" t="s">
        <v>729</v>
      </c>
      <c r="D181" s="668" t="s">
        <v>730</v>
      </c>
      <c r="E181" s="382" t="s">
        <v>693</v>
      </c>
      <c r="F181" s="407" t="s">
        <v>334</v>
      </c>
      <c r="G181" s="669">
        <v>250</v>
      </c>
      <c r="H181" s="669">
        <v>250</v>
      </c>
      <c r="I181" s="670">
        <v>49</v>
      </c>
    </row>
    <row r="182" spans="1:9" s="289" customFormat="1" ht="17.25" customHeight="1" x14ac:dyDescent="0.2">
      <c r="A182" s="407">
        <v>174</v>
      </c>
      <c r="B182" s="408" t="s">
        <v>967</v>
      </c>
      <c r="C182" s="400" t="s">
        <v>732</v>
      </c>
      <c r="D182" s="668" t="s">
        <v>733</v>
      </c>
      <c r="E182" s="382" t="s">
        <v>734</v>
      </c>
      <c r="F182" s="407" t="s">
        <v>334</v>
      </c>
      <c r="G182" s="669">
        <v>892.86</v>
      </c>
      <c r="H182" s="669">
        <v>892.86</v>
      </c>
      <c r="I182" s="670">
        <v>175</v>
      </c>
    </row>
    <row r="183" spans="1:9" s="289" customFormat="1" ht="17.25" customHeight="1" x14ac:dyDescent="0.2">
      <c r="A183" s="407">
        <v>175</v>
      </c>
      <c r="B183" s="408" t="s">
        <v>735</v>
      </c>
      <c r="C183" s="400" t="s">
        <v>736</v>
      </c>
      <c r="D183" s="668" t="s">
        <v>737</v>
      </c>
      <c r="E183" s="382" t="s">
        <v>693</v>
      </c>
      <c r="F183" s="407" t="s">
        <v>334</v>
      </c>
      <c r="G183" s="669">
        <v>410</v>
      </c>
      <c r="H183" s="669">
        <v>410</v>
      </c>
      <c r="I183" s="670">
        <v>80.36</v>
      </c>
    </row>
    <row r="184" spans="1:9" s="289" customFormat="1" ht="17.25" customHeight="1" x14ac:dyDescent="0.2">
      <c r="A184" s="407">
        <v>176</v>
      </c>
      <c r="B184" s="408" t="s">
        <v>739</v>
      </c>
      <c r="C184" s="400" t="s">
        <v>814</v>
      </c>
      <c r="D184" s="668" t="s">
        <v>740</v>
      </c>
      <c r="E184" s="382" t="s">
        <v>741</v>
      </c>
      <c r="F184" s="407" t="s">
        <v>334</v>
      </c>
      <c r="G184" s="669">
        <v>1250</v>
      </c>
      <c r="H184" s="669">
        <v>1250</v>
      </c>
      <c r="I184" s="670">
        <v>245</v>
      </c>
    </row>
    <row r="185" spans="1:9" s="289" customFormat="1" ht="17.25" customHeight="1" x14ac:dyDescent="0.3">
      <c r="A185" s="407">
        <v>177</v>
      </c>
      <c r="B185" s="408" t="s">
        <v>743</v>
      </c>
      <c r="C185" s="400" t="s">
        <v>965</v>
      </c>
      <c r="D185" s="665" t="s">
        <v>968</v>
      </c>
      <c r="E185" s="382" t="s">
        <v>744</v>
      </c>
      <c r="F185" s="407" t="s">
        <v>334</v>
      </c>
      <c r="G185" s="669">
        <v>1250</v>
      </c>
      <c r="H185" s="669">
        <v>1250</v>
      </c>
      <c r="I185" s="670">
        <v>245</v>
      </c>
    </row>
    <row r="186" spans="1:9" s="289" customFormat="1" ht="17.25" customHeight="1" x14ac:dyDescent="0.2">
      <c r="A186" s="407">
        <v>178</v>
      </c>
      <c r="B186" s="408" t="s">
        <v>745</v>
      </c>
      <c r="C186" s="400" t="s">
        <v>746</v>
      </c>
      <c r="D186" s="668" t="s">
        <v>747</v>
      </c>
      <c r="E186" s="382" t="s">
        <v>748</v>
      </c>
      <c r="F186" s="407" t="s">
        <v>334</v>
      </c>
      <c r="G186" s="669">
        <v>1625</v>
      </c>
      <c r="H186" s="669">
        <v>1625</v>
      </c>
      <c r="I186" s="670">
        <v>318.5</v>
      </c>
    </row>
    <row r="187" spans="1:9" s="289" customFormat="1" ht="17.25" customHeight="1" x14ac:dyDescent="0.2">
      <c r="A187" s="407">
        <v>179</v>
      </c>
      <c r="B187" s="400" t="s">
        <v>962</v>
      </c>
      <c r="C187" s="408" t="s">
        <v>749</v>
      </c>
      <c r="D187" s="668" t="s">
        <v>750</v>
      </c>
      <c r="E187" s="382" t="s">
        <v>751</v>
      </c>
      <c r="F187" s="407" t="s">
        <v>334</v>
      </c>
      <c r="G187" s="669">
        <v>1000</v>
      </c>
      <c r="H187" s="669">
        <v>1000</v>
      </c>
      <c r="I187" s="670">
        <v>200</v>
      </c>
    </row>
    <row r="188" spans="1:9" s="289" customFormat="1" ht="17.25" customHeight="1" x14ac:dyDescent="0.2">
      <c r="A188" s="407">
        <v>180</v>
      </c>
      <c r="B188" s="400" t="s">
        <v>752</v>
      </c>
      <c r="C188" s="408" t="s">
        <v>969</v>
      </c>
      <c r="D188" s="668" t="s">
        <v>754</v>
      </c>
      <c r="E188" s="382" t="s">
        <v>755</v>
      </c>
      <c r="F188" s="407" t="s">
        <v>334</v>
      </c>
      <c r="G188" s="669">
        <v>875</v>
      </c>
      <c r="H188" s="669">
        <v>875</v>
      </c>
      <c r="I188" s="670">
        <v>175</v>
      </c>
    </row>
    <row r="189" spans="1:9" s="289" customFormat="1" ht="17.25" customHeight="1" x14ac:dyDescent="0.2">
      <c r="A189" s="407">
        <v>181</v>
      </c>
      <c r="B189" s="400" t="s">
        <v>970</v>
      </c>
      <c r="C189" s="408" t="s">
        <v>757</v>
      </c>
      <c r="D189" s="668" t="s">
        <v>758</v>
      </c>
      <c r="E189" s="382" t="s">
        <v>759</v>
      </c>
      <c r="F189" s="407" t="s">
        <v>334</v>
      </c>
      <c r="G189" s="669">
        <v>1875</v>
      </c>
      <c r="H189" s="669">
        <v>1875</v>
      </c>
      <c r="I189" s="670">
        <v>375</v>
      </c>
    </row>
    <row r="190" spans="1:9" s="289" customFormat="1" ht="17.25" customHeight="1" x14ac:dyDescent="0.2">
      <c r="A190" s="407">
        <v>182</v>
      </c>
      <c r="B190" s="400" t="s">
        <v>907</v>
      </c>
      <c r="C190" s="408" t="s">
        <v>760</v>
      </c>
      <c r="D190" s="668" t="s">
        <v>761</v>
      </c>
      <c r="E190" s="382" t="s">
        <v>762</v>
      </c>
      <c r="F190" s="407" t="s">
        <v>334</v>
      </c>
      <c r="G190" s="669">
        <v>875</v>
      </c>
      <c r="H190" s="669">
        <v>875</v>
      </c>
      <c r="I190" s="670">
        <v>175</v>
      </c>
    </row>
    <row r="191" spans="1:9" s="289" customFormat="1" ht="17.25" customHeight="1" x14ac:dyDescent="0.2">
      <c r="A191" s="407">
        <v>183</v>
      </c>
      <c r="B191" s="408" t="s">
        <v>824</v>
      </c>
      <c r="C191" s="400" t="s">
        <v>825</v>
      </c>
      <c r="D191" s="668" t="s">
        <v>826</v>
      </c>
      <c r="E191" s="382" t="s">
        <v>762</v>
      </c>
      <c r="F191" s="407" t="s">
        <v>334</v>
      </c>
      <c r="G191" s="669">
        <v>1750</v>
      </c>
      <c r="H191" s="669">
        <v>1750</v>
      </c>
      <c r="I191" s="670">
        <v>350</v>
      </c>
    </row>
    <row r="192" spans="1:9" s="289" customFormat="1" ht="17.25" customHeight="1" x14ac:dyDescent="0.2">
      <c r="A192" s="407">
        <v>184</v>
      </c>
      <c r="B192" s="400" t="s">
        <v>763</v>
      </c>
      <c r="C192" s="408" t="s">
        <v>760</v>
      </c>
      <c r="D192" s="668" t="s">
        <v>765</v>
      </c>
      <c r="E192" s="382" t="s">
        <v>766</v>
      </c>
      <c r="F192" s="407" t="s">
        <v>334</v>
      </c>
      <c r="G192" s="669">
        <v>375</v>
      </c>
      <c r="H192" s="669">
        <v>375</v>
      </c>
      <c r="I192" s="670">
        <v>75</v>
      </c>
    </row>
    <row r="193" spans="1:9" s="289" customFormat="1" ht="17.25" customHeight="1" x14ac:dyDescent="0.2">
      <c r="A193" s="407">
        <v>185</v>
      </c>
      <c r="B193" s="408" t="s">
        <v>959</v>
      </c>
      <c r="C193" s="400" t="s">
        <v>768</v>
      </c>
      <c r="D193" s="668">
        <v>43001000829</v>
      </c>
      <c r="E193" s="382" t="s">
        <v>766</v>
      </c>
      <c r="F193" s="407" t="s">
        <v>334</v>
      </c>
      <c r="G193" s="669">
        <v>375</v>
      </c>
      <c r="H193" s="669">
        <v>375</v>
      </c>
      <c r="I193" s="670">
        <v>73.5</v>
      </c>
    </row>
    <row r="194" spans="1:9" s="289" customFormat="1" ht="17.25" customHeight="1" x14ac:dyDescent="0.2">
      <c r="A194" s="407">
        <v>186</v>
      </c>
      <c r="B194" s="400" t="s">
        <v>971</v>
      </c>
      <c r="C194" s="408" t="s">
        <v>770</v>
      </c>
      <c r="D194" s="668" t="s">
        <v>771</v>
      </c>
      <c r="E194" s="382" t="s">
        <v>772</v>
      </c>
      <c r="F194" s="407" t="s">
        <v>334</v>
      </c>
      <c r="G194" s="669">
        <v>875</v>
      </c>
      <c r="H194" s="669">
        <v>875</v>
      </c>
      <c r="I194" s="670">
        <v>175</v>
      </c>
    </row>
    <row r="195" spans="1:9" s="289" customFormat="1" ht="17.25" customHeight="1" x14ac:dyDescent="0.2">
      <c r="A195" s="407">
        <v>187</v>
      </c>
      <c r="B195" s="408" t="s">
        <v>814</v>
      </c>
      <c r="C195" s="400" t="s">
        <v>773</v>
      </c>
      <c r="D195" s="668" t="s">
        <v>774</v>
      </c>
      <c r="E195" s="382" t="s">
        <v>772</v>
      </c>
      <c r="F195" s="407" t="s">
        <v>334</v>
      </c>
      <c r="G195" s="669">
        <v>875</v>
      </c>
      <c r="H195" s="669">
        <v>875</v>
      </c>
      <c r="I195" s="670">
        <v>175</v>
      </c>
    </row>
    <row r="196" spans="1:9" s="289" customFormat="1" ht="17.25" customHeight="1" x14ac:dyDescent="0.2">
      <c r="A196" s="407">
        <v>188</v>
      </c>
      <c r="B196" s="408" t="s">
        <v>972</v>
      </c>
      <c r="C196" s="400" t="s">
        <v>776</v>
      </c>
      <c r="D196" s="668" t="s">
        <v>777</v>
      </c>
      <c r="E196" s="382" t="s">
        <v>772</v>
      </c>
      <c r="F196" s="407" t="s">
        <v>334</v>
      </c>
      <c r="G196" s="669">
        <v>875</v>
      </c>
      <c r="H196" s="669">
        <v>875</v>
      </c>
      <c r="I196" s="670">
        <v>171.5</v>
      </c>
    </row>
    <row r="197" spans="1:9" s="289" customFormat="1" ht="17.25" customHeight="1" x14ac:dyDescent="0.2">
      <c r="A197" s="407">
        <v>189</v>
      </c>
      <c r="B197" s="408" t="s">
        <v>782</v>
      </c>
      <c r="C197" s="400" t="s">
        <v>783</v>
      </c>
      <c r="D197" s="668" t="s">
        <v>607</v>
      </c>
      <c r="E197" s="382" t="s">
        <v>784</v>
      </c>
      <c r="F197" s="407" t="s">
        <v>334</v>
      </c>
      <c r="G197" s="669">
        <v>1850</v>
      </c>
      <c r="H197" s="669">
        <v>1850</v>
      </c>
      <c r="I197" s="670">
        <v>362.6</v>
      </c>
    </row>
    <row r="198" spans="1:9" s="289" customFormat="1" ht="17.25" customHeight="1" x14ac:dyDescent="0.3">
      <c r="A198" s="407">
        <v>190</v>
      </c>
      <c r="B198" s="387" t="s">
        <v>827</v>
      </c>
      <c r="C198" s="400" t="s">
        <v>828</v>
      </c>
      <c r="D198" s="672" t="s">
        <v>829</v>
      </c>
      <c r="E198" s="410" t="s">
        <v>830</v>
      </c>
      <c r="F198" s="407" t="s">
        <v>334</v>
      </c>
      <c r="G198" s="673">
        <v>875</v>
      </c>
      <c r="H198" s="673">
        <v>875</v>
      </c>
      <c r="I198" s="670">
        <v>171.5</v>
      </c>
    </row>
    <row r="199" spans="1:9" s="289" customFormat="1" ht="17.25" customHeight="1" x14ac:dyDescent="0.3">
      <c r="A199" s="407">
        <v>191</v>
      </c>
      <c r="B199" s="387" t="s">
        <v>973</v>
      </c>
      <c r="C199" s="400" t="s">
        <v>832</v>
      </c>
      <c r="D199" s="672" t="s">
        <v>833</v>
      </c>
      <c r="E199" s="410" t="s">
        <v>834</v>
      </c>
      <c r="F199" s="407" t="s">
        <v>334</v>
      </c>
      <c r="G199" s="673">
        <v>1875</v>
      </c>
      <c r="H199" s="673">
        <v>1875</v>
      </c>
      <c r="I199" s="670">
        <v>367.5</v>
      </c>
    </row>
    <row r="200" spans="1:9" s="289" customFormat="1" ht="17.25" customHeight="1" x14ac:dyDescent="0.2">
      <c r="A200" s="407">
        <v>192</v>
      </c>
      <c r="B200" s="408" t="s">
        <v>974</v>
      </c>
      <c r="C200" s="400" t="s">
        <v>793</v>
      </c>
      <c r="D200" s="668" t="s">
        <v>794</v>
      </c>
      <c r="E200" s="382" t="s">
        <v>795</v>
      </c>
      <c r="F200" s="407" t="s">
        <v>334</v>
      </c>
      <c r="G200" s="669">
        <v>500</v>
      </c>
      <c r="H200" s="669">
        <v>500</v>
      </c>
      <c r="I200" s="669">
        <v>98</v>
      </c>
    </row>
    <row r="201" spans="1:9" s="289" customFormat="1" ht="17.25" customHeight="1" x14ac:dyDescent="0.2">
      <c r="A201" s="407">
        <v>193</v>
      </c>
      <c r="B201" s="408" t="s">
        <v>907</v>
      </c>
      <c r="C201" s="400" t="s">
        <v>835</v>
      </c>
      <c r="D201" s="672">
        <v>58001029961</v>
      </c>
      <c r="E201" s="382" t="s">
        <v>836</v>
      </c>
      <c r="F201" s="407" t="s">
        <v>334</v>
      </c>
      <c r="G201" s="669">
        <v>1913.27</v>
      </c>
      <c r="H201" s="669">
        <v>1913.27</v>
      </c>
      <c r="I201" s="669">
        <v>375</v>
      </c>
    </row>
    <row r="202" spans="1:9" s="289" customFormat="1" ht="17.25" customHeight="1" x14ac:dyDescent="0.2">
      <c r="A202" s="407">
        <v>194</v>
      </c>
      <c r="B202" s="408" t="s">
        <v>796</v>
      </c>
      <c r="C202" s="400" t="s">
        <v>797</v>
      </c>
      <c r="D202" s="668" t="s">
        <v>798</v>
      </c>
      <c r="E202" s="382" t="s">
        <v>799</v>
      </c>
      <c r="F202" s="407" t="s">
        <v>334</v>
      </c>
      <c r="G202" s="669">
        <v>1812.5</v>
      </c>
      <c r="H202" s="669">
        <v>1812.5</v>
      </c>
      <c r="I202" s="669">
        <v>355.25</v>
      </c>
    </row>
    <row r="203" spans="1:9" s="289" customFormat="1" ht="17.25" customHeight="1" x14ac:dyDescent="0.2">
      <c r="A203" s="407">
        <v>195</v>
      </c>
      <c r="B203" s="408" t="s">
        <v>975</v>
      </c>
      <c r="C203" s="400" t="s">
        <v>801</v>
      </c>
      <c r="D203" s="668" t="s">
        <v>802</v>
      </c>
      <c r="E203" s="382" t="s">
        <v>799</v>
      </c>
      <c r="F203" s="407" t="s">
        <v>334</v>
      </c>
      <c r="G203" s="669">
        <v>875</v>
      </c>
      <c r="H203" s="669">
        <v>875</v>
      </c>
      <c r="I203" s="669">
        <v>171.5</v>
      </c>
    </row>
    <row r="204" spans="1:9" s="289" customFormat="1" ht="17.25" customHeight="1" x14ac:dyDescent="0.2">
      <c r="A204" s="407">
        <v>196</v>
      </c>
      <c r="B204" s="408" t="s">
        <v>907</v>
      </c>
      <c r="C204" s="400" t="s">
        <v>804</v>
      </c>
      <c r="D204" s="668" t="s">
        <v>805</v>
      </c>
      <c r="E204" s="382" t="s">
        <v>799</v>
      </c>
      <c r="F204" s="407" t="s">
        <v>334</v>
      </c>
      <c r="G204" s="669">
        <v>500</v>
      </c>
      <c r="H204" s="669">
        <v>500</v>
      </c>
      <c r="I204" s="669">
        <v>98</v>
      </c>
    </row>
    <row r="205" spans="1:9" s="289" customFormat="1" ht="17.25" customHeight="1" x14ac:dyDescent="0.2">
      <c r="A205" s="407">
        <v>197</v>
      </c>
      <c r="B205" s="408" t="s">
        <v>806</v>
      </c>
      <c r="C205" s="400" t="s">
        <v>807</v>
      </c>
      <c r="D205" s="668" t="s">
        <v>808</v>
      </c>
      <c r="E205" s="382" t="s">
        <v>799</v>
      </c>
      <c r="F205" s="407" t="s">
        <v>334</v>
      </c>
      <c r="G205" s="669">
        <v>500</v>
      </c>
      <c r="H205" s="669">
        <v>500</v>
      </c>
      <c r="I205" s="669">
        <v>100</v>
      </c>
    </row>
    <row r="206" spans="1:9" s="289" customFormat="1" ht="17.25" customHeight="1" x14ac:dyDescent="0.3">
      <c r="A206" s="407">
        <v>198</v>
      </c>
      <c r="B206" s="411" t="s">
        <v>976</v>
      </c>
      <c r="C206" s="400" t="s">
        <v>810</v>
      </c>
      <c r="D206" s="668" t="s">
        <v>811</v>
      </c>
      <c r="E206" s="382" t="s">
        <v>799</v>
      </c>
      <c r="F206" s="407" t="s">
        <v>334</v>
      </c>
      <c r="G206" s="669">
        <v>625</v>
      </c>
      <c r="H206" s="669">
        <v>625</v>
      </c>
      <c r="I206" s="669">
        <v>122.5</v>
      </c>
    </row>
    <row r="207" spans="1:9" s="289" customFormat="1" ht="17.25" customHeight="1" x14ac:dyDescent="0.3">
      <c r="A207" s="407">
        <v>199</v>
      </c>
      <c r="B207" s="408" t="s">
        <v>814</v>
      </c>
      <c r="C207" s="400" t="s">
        <v>812</v>
      </c>
      <c r="D207" s="672" t="s">
        <v>813</v>
      </c>
      <c r="E207" s="382" t="s">
        <v>799</v>
      </c>
      <c r="F207" s="407" t="s">
        <v>334</v>
      </c>
      <c r="G207" s="669">
        <v>600</v>
      </c>
      <c r="H207" s="669">
        <v>600</v>
      </c>
      <c r="I207" s="673">
        <v>0</v>
      </c>
    </row>
    <row r="208" spans="1:9" s="289" customFormat="1" ht="17.25" customHeight="1" x14ac:dyDescent="0.2">
      <c r="A208" s="407">
        <v>200</v>
      </c>
      <c r="B208" s="408" t="s">
        <v>977</v>
      </c>
      <c r="C208" s="400" t="s">
        <v>978</v>
      </c>
      <c r="D208" s="668">
        <v>28001101473</v>
      </c>
      <c r="E208" s="382" t="s">
        <v>840</v>
      </c>
      <c r="F208" s="407" t="s">
        <v>334</v>
      </c>
      <c r="G208" s="669">
        <v>1141.58</v>
      </c>
      <c r="H208" s="669">
        <v>1141.58</v>
      </c>
      <c r="I208" s="669">
        <v>223.75</v>
      </c>
    </row>
    <row r="209" spans="1:9" s="289" customFormat="1" ht="17.25" customHeight="1" x14ac:dyDescent="0.2">
      <c r="A209" s="407">
        <v>201</v>
      </c>
      <c r="B209" s="408" t="s">
        <v>979</v>
      </c>
      <c r="C209" s="400" t="s">
        <v>865</v>
      </c>
      <c r="D209" s="668">
        <v>28001020750</v>
      </c>
      <c r="E209" s="382" t="s">
        <v>840</v>
      </c>
      <c r="F209" s="407" t="s">
        <v>334</v>
      </c>
      <c r="G209" s="669">
        <v>3220.66</v>
      </c>
      <c r="H209" s="669">
        <v>3220.66</v>
      </c>
      <c r="I209" s="669">
        <v>631.25</v>
      </c>
    </row>
    <row r="210" spans="1:9" s="289" customFormat="1" ht="17.25" customHeight="1" x14ac:dyDescent="0.2">
      <c r="A210" s="407">
        <v>202</v>
      </c>
      <c r="B210" s="408" t="s">
        <v>980</v>
      </c>
      <c r="C210" s="400" t="s">
        <v>981</v>
      </c>
      <c r="D210" s="668">
        <v>28001104123</v>
      </c>
      <c r="E210" s="382" t="s">
        <v>840</v>
      </c>
      <c r="F210" s="407" t="s">
        <v>334</v>
      </c>
      <c r="G210" s="669">
        <v>994.9</v>
      </c>
      <c r="H210" s="669">
        <v>994.9</v>
      </c>
      <c r="I210" s="669">
        <v>195</v>
      </c>
    </row>
    <row r="211" spans="1:9" s="289" customFormat="1" ht="17.25" customHeight="1" x14ac:dyDescent="0.3">
      <c r="A211" s="407">
        <v>203</v>
      </c>
      <c r="B211" s="410" t="s">
        <v>982</v>
      </c>
      <c r="C211" s="400" t="s">
        <v>983</v>
      </c>
      <c r="D211" s="665" t="s">
        <v>984</v>
      </c>
      <c r="E211" s="382" t="s">
        <v>840</v>
      </c>
      <c r="F211" s="407" t="s">
        <v>334</v>
      </c>
      <c r="G211" s="673">
        <v>848.21</v>
      </c>
      <c r="H211" s="673">
        <v>848.21</v>
      </c>
      <c r="I211" s="673">
        <v>166.25</v>
      </c>
    </row>
    <row r="212" spans="1:9" s="289" customFormat="1" ht="17.25" customHeight="1" x14ac:dyDescent="0.3">
      <c r="A212" s="407">
        <v>204</v>
      </c>
      <c r="B212" s="387" t="s">
        <v>985</v>
      </c>
      <c r="C212" s="400" t="s">
        <v>865</v>
      </c>
      <c r="D212" s="672" t="s">
        <v>986</v>
      </c>
      <c r="E212" s="382" t="s">
        <v>840</v>
      </c>
      <c r="F212" s="407" t="s">
        <v>334</v>
      </c>
      <c r="G212" s="673">
        <v>892.86</v>
      </c>
      <c r="H212" s="673">
        <v>892.86</v>
      </c>
      <c r="I212" s="673">
        <v>175</v>
      </c>
    </row>
    <row r="213" spans="1:9" s="289" customFormat="1" ht="17.25" customHeight="1" x14ac:dyDescent="0.3">
      <c r="A213" s="407">
        <v>205</v>
      </c>
      <c r="B213" s="387" t="s">
        <v>987</v>
      </c>
      <c r="C213" s="400" t="s">
        <v>988</v>
      </c>
      <c r="D213" s="672" t="s">
        <v>989</v>
      </c>
      <c r="E213" s="382" t="s">
        <v>840</v>
      </c>
      <c r="F213" s="407" t="s">
        <v>334</v>
      </c>
      <c r="G213" s="673">
        <v>1530.61</v>
      </c>
      <c r="H213" s="673">
        <v>1530.61</v>
      </c>
      <c r="I213" s="673">
        <v>300</v>
      </c>
    </row>
    <row r="214" spans="1:9" s="289" customFormat="1" ht="17.25" customHeight="1" x14ac:dyDescent="0.3">
      <c r="A214" s="407">
        <v>206</v>
      </c>
      <c r="B214" s="387" t="s">
        <v>990</v>
      </c>
      <c r="C214" s="400" t="s">
        <v>983</v>
      </c>
      <c r="D214" s="672" t="s">
        <v>991</v>
      </c>
      <c r="E214" s="382" t="s">
        <v>840</v>
      </c>
      <c r="F214" s="407" t="s">
        <v>334</v>
      </c>
      <c r="G214" s="673">
        <v>3514.03</v>
      </c>
      <c r="H214" s="673">
        <v>3514.03</v>
      </c>
      <c r="I214" s="673">
        <v>688.75</v>
      </c>
    </row>
    <row r="215" spans="1:9" s="289" customFormat="1" ht="17.25" customHeight="1" x14ac:dyDescent="0.3">
      <c r="A215" s="407">
        <v>207</v>
      </c>
      <c r="B215" s="387" t="s">
        <v>992</v>
      </c>
      <c r="C215" s="400" t="s">
        <v>993</v>
      </c>
      <c r="D215" s="672" t="s">
        <v>994</v>
      </c>
      <c r="E215" s="382" t="s">
        <v>840</v>
      </c>
      <c r="F215" s="407" t="s">
        <v>334</v>
      </c>
      <c r="G215" s="673">
        <v>867.35</v>
      </c>
      <c r="H215" s="673">
        <v>867.35</v>
      </c>
      <c r="I215" s="673">
        <v>170</v>
      </c>
    </row>
    <row r="216" spans="1:9" s="289" customFormat="1" ht="17.25" customHeight="1" x14ac:dyDescent="0.2">
      <c r="A216" s="407">
        <v>208</v>
      </c>
      <c r="B216" s="408" t="s">
        <v>995</v>
      </c>
      <c r="C216" s="400" t="s">
        <v>996</v>
      </c>
      <c r="D216" s="668">
        <v>28001115350</v>
      </c>
      <c r="E216" s="382" t="s">
        <v>840</v>
      </c>
      <c r="F216" s="407" t="s">
        <v>334</v>
      </c>
      <c r="G216" s="669">
        <v>790.82</v>
      </c>
      <c r="H216" s="669">
        <v>790.82</v>
      </c>
      <c r="I216" s="669">
        <v>155</v>
      </c>
    </row>
    <row r="217" spans="1:9" s="289" customFormat="1" ht="17.25" customHeight="1" x14ac:dyDescent="0.2">
      <c r="A217" s="407">
        <v>209</v>
      </c>
      <c r="B217" s="408" t="s">
        <v>958</v>
      </c>
      <c r="C217" s="400" t="s">
        <v>997</v>
      </c>
      <c r="D217" s="668" t="s">
        <v>998</v>
      </c>
      <c r="E217" s="382" t="s">
        <v>840</v>
      </c>
      <c r="F217" s="407" t="s">
        <v>334</v>
      </c>
      <c r="G217" s="669">
        <v>1301.02</v>
      </c>
      <c r="H217" s="669">
        <v>1301.02</v>
      </c>
      <c r="I217" s="669">
        <v>255</v>
      </c>
    </row>
    <row r="218" spans="1:9" s="289" customFormat="1" ht="17.25" customHeight="1" x14ac:dyDescent="0.2">
      <c r="A218" s="407">
        <v>210</v>
      </c>
      <c r="B218" s="408" t="s">
        <v>999</v>
      </c>
      <c r="C218" s="400" t="s">
        <v>1000</v>
      </c>
      <c r="D218" s="668" t="s">
        <v>1001</v>
      </c>
      <c r="E218" s="382" t="s">
        <v>840</v>
      </c>
      <c r="F218" s="407" t="s">
        <v>334</v>
      </c>
      <c r="G218" s="669">
        <v>650.51</v>
      </c>
      <c r="H218" s="669">
        <v>650.51</v>
      </c>
      <c r="I218" s="669">
        <v>127.5</v>
      </c>
    </row>
    <row r="219" spans="1:9" s="289" customFormat="1" ht="17.25" customHeight="1" x14ac:dyDescent="0.2">
      <c r="A219" s="407">
        <v>211</v>
      </c>
      <c r="B219" s="408" t="s">
        <v>701</v>
      </c>
      <c r="C219" s="408" t="s">
        <v>961</v>
      </c>
      <c r="D219" s="668" t="s">
        <v>703</v>
      </c>
      <c r="E219" s="382" t="s">
        <v>704</v>
      </c>
      <c r="F219" s="407" t="s">
        <v>0</v>
      </c>
      <c r="G219" s="669">
        <v>382.65</v>
      </c>
      <c r="H219" s="669">
        <v>382.65</v>
      </c>
      <c r="I219" s="670">
        <v>75</v>
      </c>
    </row>
    <row r="220" spans="1:9" s="289" customFormat="1" ht="17.25" customHeight="1" x14ac:dyDescent="0.2">
      <c r="A220" s="407">
        <v>212</v>
      </c>
      <c r="B220" s="408" t="s">
        <v>964</v>
      </c>
      <c r="C220" s="408" t="s">
        <v>714</v>
      </c>
      <c r="D220" s="668" t="s">
        <v>715</v>
      </c>
      <c r="E220" s="382" t="s">
        <v>693</v>
      </c>
      <c r="F220" s="407" t="s">
        <v>0</v>
      </c>
      <c r="G220" s="669">
        <v>1836.73</v>
      </c>
      <c r="H220" s="669">
        <v>1836.73</v>
      </c>
      <c r="I220" s="670">
        <v>360</v>
      </c>
    </row>
    <row r="221" spans="1:9" s="289" customFormat="1" ht="17.25" customHeight="1" x14ac:dyDescent="0.2">
      <c r="A221" s="407">
        <v>213</v>
      </c>
      <c r="B221" s="408" t="s">
        <v>706</v>
      </c>
      <c r="C221" s="408" t="s">
        <v>962</v>
      </c>
      <c r="D221" s="668" t="s">
        <v>707</v>
      </c>
      <c r="E221" s="382" t="s">
        <v>708</v>
      </c>
      <c r="F221" s="407" t="s">
        <v>0</v>
      </c>
      <c r="G221" s="669">
        <v>1836.73</v>
      </c>
      <c r="H221" s="669">
        <v>1836.73</v>
      </c>
      <c r="I221" s="670">
        <v>360</v>
      </c>
    </row>
    <row r="222" spans="1:9" s="289" customFormat="1" ht="17.25" customHeight="1" x14ac:dyDescent="0.2">
      <c r="A222" s="407">
        <v>214</v>
      </c>
      <c r="B222" s="408" t="s">
        <v>970</v>
      </c>
      <c r="C222" s="408" t="s">
        <v>757</v>
      </c>
      <c r="D222" s="668" t="s">
        <v>758</v>
      </c>
      <c r="E222" s="382" t="s">
        <v>759</v>
      </c>
      <c r="F222" s="407" t="s">
        <v>0</v>
      </c>
      <c r="G222" s="669">
        <v>1875</v>
      </c>
      <c r="H222" s="669">
        <v>1875</v>
      </c>
      <c r="I222" s="670">
        <v>375</v>
      </c>
    </row>
    <row r="223" spans="1:9" s="289" customFormat="1" ht="17.25" customHeight="1" x14ac:dyDescent="0.2">
      <c r="A223" s="407">
        <v>215</v>
      </c>
      <c r="B223" s="408" t="s">
        <v>907</v>
      </c>
      <c r="C223" s="408" t="s">
        <v>760</v>
      </c>
      <c r="D223" s="668" t="s">
        <v>761</v>
      </c>
      <c r="E223" s="382" t="s">
        <v>762</v>
      </c>
      <c r="F223" s="407" t="s">
        <v>0</v>
      </c>
      <c r="G223" s="669">
        <v>1250</v>
      </c>
      <c r="H223" s="669">
        <v>1250</v>
      </c>
      <c r="I223" s="670">
        <v>250</v>
      </c>
    </row>
    <row r="224" spans="1:9" s="289" customFormat="1" ht="17.25" customHeight="1" x14ac:dyDescent="0.2">
      <c r="A224" s="407">
        <v>216</v>
      </c>
      <c r="B224" s="408" t="s">
        <v>763</v>
      </c>
      <c r="C224" s="408" t="s">
        <v>760</v>
      </c>
      <c r="D224" s="668" t="s">
        <v>765</v>
      </c>
      <c r="E224" s="382" t="s">
        <v>766</v>
      </c>
      <c r="F224" s="407" t="s">
        <v>0</v>
      </c>
      <c r="G224" s="669">
        <v>375</v>
      </c>
      <c r="H224" s="669">
        <v>375</v>
      </c>
      <c r="I224" s="670">
        <v>75</v>
      </c>
    </row>
    <row r="225" spans="1:9" s="289" customFormat="1" ht="17.25" customHeight="1" x14ac:dyDescent="0.2">
      <c r="A225" s="407">
        <v>217</v>
      </c>
      <c r="B225" s="408" t="s">
        <v>959</v>
      </c>
      <c r="C225" s="408" t="s">
        <v>768</v>
      </c>
      <c r="D225" s="668">
        <v>43001000829</v>
      </c>
      <c r="E225" s="382" t="s">
        <v>766</v>
      </c>
      <c r="F225" s="407" t="s">
        <v>0</v>
      </c>
      <c r="G225" s="669">
        <v>375</v>
      </c>
      <c r="H225" s="669">
        <v>375</v>
      </c>
      <c r="I225" s="670">
        <v>73.5</v>
      </c>
    </row>
    <row r="226" spans="1:9" s="289" customFormat="1" ht="17.25" customHeight="1" x14ac:dyDescent="0.2">
      <c r="A226" s="407">
        <v>218</v>
      </c>
      <c r="B226" s="408" t="s">
        <v>814</v>
      </c>
      <c r="C226" s="408" t="s">
        <v>773</v>
      </c>
      <c r="D226" s="668" t="s">
        <v>774</v>
      </c>
      <c r="E226" s="382" t="s">
        <v>772</v>
      </c>
      <c r="F226" s="407" t="s">
        <v>0</v>
      </c>
      <c r="G226" s="669">
        <v>500</v>
      </c>
      <c r="H226" s="669">
        <v>500</v>
      </c>
      <c r="I226" s="670">
        <v>100</v>
      </c>
    </row>
    <row r="227" spans="1:9" s="289" customFormat="1" ht="17.25" customHeight="1" x14ac:dyDescent="0.2">
      <c r="A227" s="407">
        <v>219</v>
      </c>
      <c r="B227" s="408" t="s">
        <v>1002</v>
      </c>
      <c r="C227" s="408" t="s">
        <v>949</v>
      </c>
      <c r="D227" s="668">
        <v>28001051293</v>
      </c>
      <c r="E227" s="382" t="s">
        <v>840</v>
      </c>
      <c r="F227" s="407" t="s">
        <v>0</v>
      </c>
      <c r="G227" s="669">
        <v>1020.41</v>
      </c>
      <c r="H227" s="669">
        <v>1020.41</v>
      </c>
      <c r="I227" s="670">
        <v>200</v>
      </c>
    </row>
    <row r="228" spans="1:9" s="289" customFormat="1" ht="17.25" customHeight="1" x14ac:dyDescent="0.2">
      <c r="A228" s="407">
        <v>220</v>
      </c>
      <c r="B228" s="408" t="s">
        <v>1003</v>
      </c>
      <c r="C228" s="408" t="s">
        <v>951</v>
      </c>
      <c r="D228" s="668">
        <v>28001038363</v>
      </c>
      <c r="E228" s="382" t="s">
        <v>840</v>
      </c>
      <c r="F228" s="407" t="s">
        <v>0</v>
      </c>
      <c r="G228" s="669">
        <v>1020.41</v>
      </c>
      <c r="H228" s="669">
        <v>1020.41</v>
      </c>
      <c r="I228" s="670">
        <v>200</v>
      </c>
    </row>
    <row r="229" spans="1:9" s="289" customFormat="1" ht="17.25" customHeight="1" x14ac:dyDescent="0.2">
      <c r="A229" s="407">
        <v>221</v>
      </c>
      <c r="B229" s="408" t="s">
        <v>1004</v>
      </c>
      <c r="C229" s="408" t="s">
        <v>954</v>
      </c>
      <c r="D229" s="668">
        <v>28001069210</v>
      </c>
      <c r="E229" s="382" t="s">
        <v>840</v>
      </c>
      <c r="F229" s="407" t="s">
        <v>0</v>
      </c>
      <c r="G229" s="669">
        <v>1020.41</v>
      </c>
      <c r="H229" s="669">
        <v>1020.41</v>
      </c>
      <c r="I229" s="670">
        <v>200</v>
      </c>
    </row>
    <row r="230" spans="1:9" s="289" customFormat="1" ht="17.25" customHeight="1" x14ac:dyDescent="0.2">
      <c r="A230" s="407">
        <v>222</v>
      </c>
      <c r="B230" s="387" t="s">
        <v>1005</v>
      </c>
      <c r="C230" s="387" t="s">
        <v>865</v>
      </c>
      <c r="D230" s="672" t="s">
        <v>938</v>
      </c>
      <c r="E230" s="382" t="s">
        <v>840</v>
      </c>
      <c r="F230" s="407" t="s">
        <v>0</v>
      </c>
      <c r="G230" s="669">
        <v>1020.41</v>
      </c>
      <c r="H230" s="669">
        <v>1020.41</v>
      </c>
      <c r="I230" s="670">
        <v>200</v>
      </c>
    </row>
    <row r="231" spans="1:9" s="289" customFormat="1" ht="17.25" customHeight="1" x14ac:dyDescent="0.2">
      <c r="A231" s="407">
        <v>223</v>
      </c>
      <c r="B231" s="408" t="s">
        <v>1006</v>
      </c>
      <c r="C231" s="408" t="s">
        <v>865</v>
      </c>
      <c r="D231" s="668" t="s">
        <v>866</v>
      </c>
      <c r="E231" s="382" t="s">
        <v>840</v>
      </c>
      <c r="F231" s="407" t="s">
        <v>0</v>
      </c>
      <c r="G231" s="669">
        <v>1020.41</v>
      </c>
      <c r="H231" s="669">
        <v>1020.41</v>
      </c>
      <c r="I231" s="670">
        <v>200</v>
      </c>
    </row>
    <row r="232" spans="1:9" s="289" customFormat="1" ht="17.25" customHeight="1" x14ac:dyDescent="0.2">
      <c r="A232" s="407">
        <v>224</v>
      </c>
      <c r="B232" s="408" t="s">
        <v>1003</v>
      </c>
      <c r="C232" s="408" t="s">
        <v>868</v>
      </c>
      <c r="D232" s="668" t="s">
        <v>869</v>
      </c>
      <c r="E232" s="382" t="s">
        <v>840</v>
      </c>
      <c r="F232" s="407" t="s">
        <v>0</v>
      </c>
      <c r="G232" s="669">
        <v>1020.41</v>
      </c>
      <c r="H232" s="669">
        <v>1020.41</v>
      </c>
      <c r="I232" s="670">
        <v>200</v>
      </c>
    </row>
    <row r="233" spans="1:9" s="289" customFormat="1" ht="17.25" customHeight="1" x14ac:dyDescent="0.3">
      <c r="A233" s="407">
        <v>225</v>
      </c>
      <c r="B233" s="387" t="s">
        <v>1007</v>
      </c>
      <c r="C233" s="387" t="s">
        <v>932</v>
      </c>
      <c r="D233" s="672" t="s">
        <v>945</v>
      </c>
      <c r="E233" s="382" t="s">
        <v>840</v>
      </c>
      <c r="F233" s="407" t="s">
        <v>0</v>
      </c>
      <c r="G233" s="673">
        <v>605.87</v>
      </c>
      <c r="H233" s="673">
        <v>605.87</v>
      </c>
      <c r="I233" s="670">
        <v>118.75</v>
      </c>
    </row>
    <row r="234" spans="1:9" s="289" customFormat="1" ht="17.25" customHeight="1" x14ac:dyDescent="0.3">
      <c r="A234" s="407">
        <v>226</v>
      </c>
      <c r="B234" s="387" t="s">
        <v>1008</v>
      </c>
      <c r="C234" s="387" t="s">
        <v>940</v>
      </c>
      <c r="D234" s="672" t="s">
        <v>941</v>
      </c>
      <c r="E234" s="382" t="s">
        <v>840</v>
      </c>
      <c r="F234" s="407" t="s">
        <v>0</v>
      </c>
      <c r="G234" s="673">
        <v>2066.33</v>
      </c>
      <c r="H234" s="673">
        <v>2066.33</v>
      </c>
      <c r="I234" s="670">
        <v>405</v>
      </c>
    </row>
    <row r="235" spans="1:9" s="289" customFormat="1" ht="17.25" customHeight="1" x14ac:dyDescent="0.2">
      <c r="A235" s="407">
        <v>227</v>
      </c>
      <c r="B235" s="408" t="s">
        <v>745</v>
      </c>
      <c r="C235" s="408" t="s">
        <v>746</v>
      </c>
      <c r="D235" s="668" t="s">
        <v>747</v>
      </c>
      <c r="E235" s="382" t="s">
        <v>748</v>
      </c>
      <c r="F235" s="407" t="s">
        <v>0</v>
      </c>
      <c r="G235" s="669">
        <v>2551.02</v>
      </c>
      <c r="H235" s="669">
        <v>2551.02</v>
      </c>
      <c r="I235" s="670">
        <v>500</v>
      </c>
    </row>
    <row r="236" spans="1:9" s="289" customFormat="1" ht="17.25" customHeight="1" x14ac:dyDescent="0.2">
      <c r="A236" s="407">
        <v>228</v>
      </c>
      <c r="B236" s="408" t="s">
        <v>814</v>
      </c>
      <c r="C236" s="408" t="s">
        <v>720</v>
      </c>
      <c r="D236" s="668" t="s">
        <v>721</v>
      </c>
      <c r="E236" s="382" t="s">
        <v>693</v>
      </c>
      <c r="F236" s="407" t="s">
        <v>0</v>
      </c>
      <c r="G236" s="669">
        <v>625</v>
      </c>
      <c r="H236" s="669">
        <v>625</v>
      </c>
      <c r="I236" s="670">
        <v>125</v>
      </c>
    </row>
    <row r="237" spans="1:9" s="289" customFormat="1" ht="17.25" customHeight="1" x14ac:dyDescent="0.3">
      <c r="A237" s="407">
        <v>229</v>
      </c>
      <c r="B237" s="410" t="s">
        <v>1009</v>
      </c>
      <c r="C237" s="410" t="s">
        <v>946</v>
      </c>
      <c r="D237" s="665" t="s">
        <v>947</v>
      </c>
      <c r="E237" s="382" t="s">
        <v>840</v>
      </c>
      <c r="F237" s="407" t="s">
        <v>0</v>
      </c>
      <c r="G237" s="673">
        <v>2551.02</v>
      </c>
      <c r="H237" s="673">
        <v>2551.02</v>
      </c>
      <c r="I237" s="670">
        <v>500</v>
      </c>
    </row>
    <row r="238" spans="1:9" s="289" customFormat="1" ht="17.25" customHeight="1" x14ac:dyDescent="0.2">
      <c r="A238" s="407">
        <v>230</v>
      </c>
      <c r="B238" s="408" t="s">
        <v>1010</v>
      </c>
      <c r="C238" s="408" t="s">
        <v>848</v>
      </c>
      <c r="D238" s="668" t="s">
        <v>849</v>
      </c>
      <c r="E238" s="382" t="s">
        <v>840</v>
      </c>
      <c r="F238" s="407" t="s">
        <v>0</v>
      </c>
      <c r="G238" s="669">
        <v>2500</v>
      </c>
      <c r="H238" s="669">
        <v>2500</v>
      </c>
      <c r="I238" s="670">
        <v>500</v>
      </c>
    </row>
    <row r="239" spans="1:9" s="289" customFormat="1" ht="17.25" customHeight="1" x14ac:dyDescent="0.2">
      <c r="A239" s="407">
        <v>231</v>
      </c>
      <c r="B239" s="408" t="s">
        <v>1011</v>
      </c>
      <c r="C239" s="408" t="s">
        <v>854</v>
      </c>
      <c r="D239" s="668" t="s">
        <v>855</v>
      </c>
      <c r="E239" s="382" t="s">
        <v>840</v>
      </c>
      <c r="F239" s="407" t="s">
        <v>0</v>
      </c>
      <c r="G239" s="669">
        <v>2500</v>
      </c>
      <c r="H239" s="669">
        <v>2500</v>
      </c>
      <c r="I239" s="670">
        <v>500</v>
      </c>
    </row>
    <row r="240" spans="1:9" s="289" customFormat="1" ht="17.25" customHeight="1" x14ac:dyDescent="0.2">
      <c r="A240" s="407">
        <v>232</v>
      </c>
      <c r="B240" s="408" t="s">
        <v>1007</v>
      </c>
      <c r="C240" s="408" t="s">
        <v>822</v>
      </c>
      <c r="D240" s="668" t="s">
        <v>863</v>
      </c>
      <c r="E240" s="382" t="s">
        <v>840</v>
      </c>
      <c r="F240" s="407" t="s">
        <v>0</v>
      </c>
      <c r="G240" s="669">
        <v>2500</v>
      </c>
      <c r="H240" s="669">
        <v>2500</v>
      </c>
      <c r="I240" s="670">
        <v>500</v>
      </c>
    </row>
    <row r="241" spans="1:9" s="289" customFormat="1" ht="17.25" customHeight="1" x14ac:dyDescent="0.2">
      <c r="A241" s="407">
        <v>233</v>
      </c>
      <c r="B241" s="408" t="s">
        <v>1012</v>
      </c>
      <c r="C241" s="408" t="s">
        <v>860</v>
      </c>
      <c r="D241" s="668" t="s">
        <v>861</v>
      </c>
      <c r="E241" s="382" t="s">
        <v>840</v>
      </c>
      <c r="F241" s="407" t="s">
        <v>0</v>
      </c>
      <c r="G241" s="669">
        <v>255.1</v>
      </c>
      <c r="H241" s="669">
        <v>255.1</v>
      </c>
      <c r="I241" s="670">
        <v>50</v>
      </c>
    </row>
    <row r="242" spans="1:9" s="289" customFormat="1" ht="17.25" customHeight="1" x14ac:dyDescent="0.2">
      <c r="A242" s="407">
        <v>234</v>
      </c>
      <c r="B242" s="408" t="s">
        <v>818</v>
      </c>
      <c r="C242" s="408" t="s">
        <v>851</v>
      </c>
      <c r="D242" s="668" t="s">
        <v>852</v>
      </c>
      <c r="E242" s="382" t="s">
        <v>840</v>
      </c>
      <c r="F242" s="407" t="s">
        <v>0</v>
      </c>
      <c r="G242" s="669">
        <v>2551.02</v>
      </c>
      <c r="H242" s="669">
        <v>2551.02</v>
      </c>
      <c r="I242" s="670">
        <v>500</v>
      </c>
    </row>
    <row r="243" spans="1:9" s="289" customFormat="1" ht="17.25" customHeight="1" x14ac:dyDescent="0.2">
      <c r="A243" s="407">
        <v>235</v>
      </c>
      <c r="B243" s="408" t="s">
        <v>688</v>
      </c>
      <c r="C243" s="408" t="s">
        <v>958</v>
      </c>
      <c r="D243" s="668" t="s">
        <v>692</v>
      </c>
      <c r="E243" s="382" t="s">
        <v>693</v>
      </c>
      <c r="F243" s="407" t="s">
        <v>0</v>
      </c>
      <c r="G243" s="669">
        <v>3826.53</v>
      </c>
      <c r="H243" s="669">
        <v>3826.53</v>
      </c>
      <c r="I243" s="670">
        <v>750</v>
      </c>
    </row>
    <row r="244" spans="1:9" s="289" customFormat="1" ht="17.25" customHeight="1" x14ac:dyDescent="0.2">
      <c r="A244" s="407">
        <v>236</v>
      </c>
      <c r="B244" s="408" t="s">
        <v>964</v>
      </c>
      <c r="C244" s="408" t="s">
        <v>714</v>
      </c>
      <c r="D244" s="668" t="s">
        <v>715</v>
      </c>
      <c r="E244" s="382" t="s">
        <v>693</v>
      </c>
      <c r="F244" s="407" t="s">
        <v>0</v>
      </c>
      <c r="G244" s="669">
        <v>3826.53</v>
      </c>
      <c r="H244" s="669">
        <v>3826.53</v>
      </c>
      <c r="I244" s="670">
        <v>750</v>
      </c>
    </row>
    <row r="245" spans="1:9" s="289" customFormat="1" ht="17.25" customHeight="1" x14ac:dyDescent="0.2">
      <c r="A245" s="407">
        <v>237</v>
      </c>
      <c r="B245" s="408" t="s">
        <v>969</v>
      </c>
      <c r="C245" s="408" t="s">
        <v>752</v>
      </c>
      <c r="D245" s="668" t="s">
        <v>754</v>
      </c>
      <c r="E245" s="382" t="s">
        <v>755</v>
      </c>
      <c r="F245" s="407" t="s">
        <v>0</v>
      </c>
      <c r="G245" s="669">
        <v>3750</v>
      </c>
      <c r="H245" s="669">
        <v>3750</v>
      </c>
      <c r="I245" s="670">
        <v>750</v>
      </c>
    </row>
    <row r="246" spans="1:9" s="289" customFormat="1" ht="17.25" customHeight="1" x14ac:dyDescent="0.2">
      <c r="A246" s="407">
        <v>238</v>
      </c>
      <c r="B246" s="408" t="s">
        <v>963</v>
      </c>
      <c r="C246" s="408" t="s">
        <v>709</v>
      </c>
      <c r="D246" s="668" t="s">
        <v>711</v>
      </c>
      <c r="E246" s="382" t="s">
        <v>712</v>
      </c>
      <c r="F246" s="407" t="s">
        <v>0</v>
      </c>
      <c r="G246" s="669">
        <v>3826.53</v>
      </c>
      <c r="H246" s="669">
        <v>3826.53</v>
      </c>
      <c r="I246" s="670">
        <v>750</v>
      </c>
    </row>
    <row r="247" spans="1:9" s="289" customFormat="1" ht="17.25" customHeight="1" x14ac:dyDescent="0.2">
      <c r="A247" s="407">
        <v>239</v>
      </c>
      <c r="B247" s="408" t="s">
        <v>719</v>
      </c>
      <c r="C247" s="408" t="s">
        <v>720</v>
      </c>
      <c r="D247" s="668" t="s">
        <v>721</v>
      </c>
      <c r="E247" s="382" t="s">
        <v>693</v>
      </c>
      <c r="F247" s="407" t="s">
        <v>0</v>
      </c>
      <c r="G247" s="669">
        <v>312.5</v>
      </c>
      <c r="H247" s="669">
        <v>312.5</v>
      </c>
      <c r="I247" s="670">
        <v>62.5</v>
      </c>
    </row>
    <row r="248" spans="1:9" s="289" customFormat="1" ht="17.25" customHeight="1" x14ac:dyDescent="0.3">
      <c r="A248" s="407">
        <v>240</v>
      </c>
      <c r="B248" s="408" t="s">
        <v>785</v>
      </c>
      <c r="C248" s="408" t="s">
        <v>786</v>
      </c>
      <c r="D248" s="672">
        <v>11001013476</v>
      </c>
      <c r="E248" s="410" t="s">
        <v>787</v>
      </c>
      <c r="F248" s="407" t="s">
        <v>0</v>
      </c>
      <c r="G248" s="673">
        <v>2551.02</v>
      </c>
      <c r="H248" s="673">
        <v>2551.02</v>
      </c>
      <c r="I248" s="670">
        <v>500</v>
      </c>
    </row>
    <row r="249" spans="1:9" s="289" customFormat="1" ht="17.25" customHeight="1" x14ac:dyDescent="0.3">
      <c r="A249" s="407">
        <v>241</v>
      </c>
      <c r="B249" s="408" t="s">
        <v>1013</v>
      </c>
      <c r="C249" s="412" t="s">
        <v>1014</v>
      </c>
      <c r="D249" s="665" t="s">
        <v>872</v>
      </c>
      <c r="E249" s="412" t="s">
        <v>873</v>
      </c>
      <c r="F249" s="416" t="s">
        <v>334</v>
      </c>
      <c r="G249" s="674">
        <v>6250</v>
      </c>
      <c r="H249" s="674">
        <v>6250</v>
      </c>
      <c r="I249" s="670">
        <v>1250</v>
      </c>
    </row>
    <row r="250" spans="1:9" s="289" customFormat="1" ht="17.25" customHeight="1" x14ac:dyDescent="0.3">
      <c r="A250" s="407">
        <v>242</v>
      </c>
      <c r="B250" s="408" t="s">
        <v>1015</v>
      </c>
      <c r="C250" s="412" t="s">
        <v>1016</v>
      </c>
      <c r="D250" s="665" t="s">
        <v>957</v>
      </c>
      <c r="E250" s="411" t="s">
        <v>817</v>
      </c>
      <c r="F250" s="416" t="s">
        <v>334</v>
      </c>
      <c r="G250" s="673">
        <v>3750</v>
      </c>
      <c r="H250" s="673">
        <v>3750</v>
      </c>
      <c r="I250" s="670">
        <v>735</v>
      </c>
    </row>
    <row r="251" spans="1:9" s="289" customFormat="1" ht="17.25" customHeight="1" x14ac:dyDescent="0.3">
      <c r="A251" s="407">
        <v>243</v>
      </c>
      <c r="B251" s="408" t="s">
        <v>965</v>
      </c>
      <c r="C251" s="412" t="s">
        <v>1017</v>
      </c>
      <c r="D251" s="665" t="s">
        <v>879</v>
      </c>
      <c r="E251" s="412" t="s">
        <v>880</v>
      </c>
      <c r="F251" s="416" t="s">
        <v>334</v>
      </c>
      <c r="G251" s="674">
        <v>3850</v>
      </c>
      <c r="H251" s="674">
        <v>3850</v>
      </c>
      <c r="I251" s="670">
        <v>754.6</v>
      </c>
    </row>
    <row r="252" spans="1:9" s="289" customFormat="1" ht="17.25" customHeight="1" x14ac:dyDescent="0.3">
      <c r="A252" s="407">
        <v>244</v>
      </c>
      <c r="B252" s="408" t="s">
        <v>962</v>
      </c>
      <c r="C252" s="412" t="s">
        <v>1018</v>
      </c>
      <c r="D252" s="665" t="s">
        <v>883</v>
      </c>
      <c r="E252" s="412" t="s">
        <v>884</v>
      </c>
      <c r="F252" s="416" t="s">
        <v>334</v>
      </c>
      <c r="G252" s="674">
        <v>3750</v>
      </c>
      <c r="H252" s="674">
        <v>3750</v>
      </c>
      <c r="I252" s="670">
        <v>750</v>
      </c>
    </row>
    <row r="253" spans="1:9" s="289" customFormat="1" ht="17.25" customHeight="1" x14ac:dyDescent="0.3">
      <c r="A253" s="407">
        <v>245</v>
      </c>
      <c r="B253" s="408" t="s">
        <v>885</v>
      </c>
      <c r="C253" s="412" t="s">
        <v>886</v>
      </c>
      <c r="D253" s="665" t="s">
        <v>887</v>
      </c>
      <c r="E253" s="412" t="s">
        <v>888</v>
      </c>
      <c r="F253" s="416" t="s">
        <v>334</v>
      </c>
      <c r="G253" s="674">
        <v>3850</v>
      </c>
      <c r="H253" s="674">
        <v>3850</v>
      </c>
      <c r="I253" s="670">
        <v>754.6</v>
      </c>
    </row>
    <row r="254" spans="1:9" s="289" customFormat="1" ht="17.25" customHeight="1" x14ac:dyDescent="0.3">
      <c r="A254" s="407">
        <v>246</v>
      </c>
      <c r="B254" s="408" t="s">
        <v>1019</v>
      </c>
      <c r="C254" s="412" t="s">
        <v>1020</v>
      </c>
      <c r="D254" s="675" t="s">
        <v>891</v>
      </c>
      <c r="E254" s="412" t="s">
        <v>892</v>
      </c>
      <c r="F254" s="416" t="s">
        <v>334</v>
      </c>
      <c r="G254" s="674">
        <v>1000</v>
      </c>
      <c r="H254" s="676">
        <v>1000</v>
      </c>
      <c r="I254" s="670">
        <v>196</v>
      </c>
    </row>
    <row r="255" spans="1:9" s="289" customFormat="1" ht="17.25" customHeight="1" x14ac:dyDescent="0.3">
      <c r="A255" s="407">
        <v>247</v>
      </c>
      <c r="B255" s="408" t="s">
        <v>893</v>
      </c>
      <c r="C255" s="411" t="s">
        <v>894</v>
      </c>
      <c r="D255" s="665">
        <v>38001040366</v>
      </c>
      <c r="E255" s="417" t="s">
        <v>895</v>
      </c>
      <c r="F255" s="416" t="s">
        <v>334</v>
      </c>
      <c r="G255" s="669">
        <v>2500</v>
      </c>
      <c r="H255" s="669">
        <v>2500</v>
      </c>
      <c r="I255" s="670">
        <v>490</v>
      </c>
    </row>
    <row r="256" spans="1:9" s="289" customFormat="1" ht="17.25" customHeight="1" x14ac:dyDescent="0.3">
      <c r="A256" s="407">
        <v>248</v>
      </c>
      <c r="B256" s="408" t="s">
        <v>896</v>
      </c>
      <c r="C256" s="412" t="s">
        <v>1021</v>
      </c>
      <c r="D256" s="665" t="s">
        <v>898</v>
      </c>
      <c r="E256" s="412" t="s">
        <v>899</v>
      </c>
      <c r="F256" s="416" t="s">
        <v>334</v>
      </c>
      <c r="G256" s="674">
        <v>1625</v>
      </c>
      <c r="H256" s="674">
        <v>1625</v>
      </c>
      <c r="I256" s="670">
        <v>318.5</v>
      </c>
    </row>
    <row r="257" spans="1:9" s="289" customFormat="1" ht="17.25" customHeight="1" x14ac:dyDescent="0.3">
      <c r="A257" s="407">
        <v>249</v>
      </c>
      <c r="B257" s="408" t="s">
        <v>763</v>
      </c>
      <c r="C257" s="412" t="s">
        <v>900</v>
      </c>
      <c r="D257" s="665" t="s">
        <v>901</v>
      </c>
      <c r="E257" s="412" t="s">
        <v>902</v>
      </c>
      <c r="F257" s="416" t="s">
        <v>334</v>
      </c>
      <c r="G257" s="674">
        <v>1875</v>
      </c>
      <c r="H257" s="674">
        <v>1875</v>
      </c>
      <c r="I257" s="670">
        <v>367.5</v>
      </c>
    </row>
    <row r="258" spans="1:9" s="289" customFormat="1" ht="17.25" customHeight="1" x14ac:dyDescent="0.3">
      <c r="A258" s="407">
        <v>250</v>
      </c>
      <c r="B258" s="408" t="s">
        <v>1009</v>
      </c>
      <c r="C258" s="412" t="s">
        <v>1022</v>
      </c>
      <c r="D258" s="665" t="s">
        <v>905</v>
      </c>
      <c r="E258" s="412" t="s">
        <v>906</v>
      </c>
      <c r="F258" s="416" t="s">
        <v>334</v>
      </c>
      <c r="G258" s="674">
        <v>750</v>
      </c>
      <c r="H258" s="674">
        <v>750</v>
      </c>
      <c r="I258" s="670">
        <v>147</v>
      </c>
    </row>
    <row r="259" spans="1:9" s="289" customFormat="1" ht="17.25" customHeight="1" x14ac:dyDescent="0.3">
      <c r="A259" s="407">
        <v>251</v>
      </c>
      <c r="B259" s="408" t="s">
        <v>907</v>
      </c>
      <c r="C259" s="412" t="s">
        <v>908</v>
      </c>
      <c r="D259" s="665" t="s">
        <v>909</v>
      </c>
      <c r="E259" s="412" t="s">
        <v>910</v>
      </c>
      <c r="F259" s="416" t="s">
        <v>334</v>
      </c>
      <c r="G259" s="674">
        <v>875</v>
      </c>
      <c r="H259" s="674">
        <v>875</v>
      </c>
      <c r="I259" s="670">
        <v>171.5</v>
      </c>
    </row>
    <row r="260" spans="1:9" s="289" customFormat="1" ht="17.25" customHeight="1" x14ac:dyDescent="0.3">
      <c r="A260" s="407">
        <v>252</v>
      </c>
      <c r="B260" s="408" t="s">
        <v>911</v>
      </c>
      <c r="C260" s="412" t="s">
        <v>912</v>
      </c>
      <c r="D260" s="665" t="s">
        <v>913</v>
      </c>
      <c r="E260" s="412" t="s">
        <v>914</v>
      </c>
      <c r="F260" s="416" t="s">
        <v>334</v>
      </c>
      <c r="G260" s="674">
        <v>2250</v>
      </c>
      <c r="H260" s="674">
        <v>2250</v>
      </c>
      <c r="I260" s="670">
        <v>441</v>
      </c>
    </row>
    <row r="261" spans="1:9" s="289" customFormat="1" ht="17.25" customHeight="1" x14ac:dyDescent="0.3">
      <c r="A261" s="407">
        <v>253</v>
      </c>
      <c r="B261" s="408" t="s">
        <v>1009</v>
      </c>
      <c r="C261" s="412" t="s">
        <v>1023</v>
      </c>
      <c r="D261" s="665">
        <v>62007014648</v>
      </c>
      <c r="E261" s="412" t="s">
        <v>916</v>
      </c>
      <c r="F261" s="416" t="s">
        <v>334</v>
      </c>
      <c r="G261" s="674">
        <v>625</v>
      </c>
      <c r="H261" s="674">
        <v>625</v>
      </c>
      <c r="I261" s="670">
        <v>122.5</v>
      </c>
    </row>
    <row r="262" spans="1:9" s="289" customFormat="1" ht="17.25" customHeight="1" x14ac:dyDescent="0.3">
      <c r="A262" s="407">
        <v>254</v>
      </c>
      <c r="B262" s="408" t="s">
        <v>1007</v>
      </c>
      <c r="C262" s="412" t="s">
        <v>1024</v>
      </c>
      <c r="D262" s="665" t="s">
        <v>918</v>
      </c>
      <c r="E262" s="412" t="s">
        <v>919</v>
      </c>
      <c r="F262" s="416" t="s">
        <v>334</v>
      </c>
      <c r="G262" s="674">
        <v>437.5</v>
      </c>
      <c r="H262" s="674">
        <v>437.5</v>
      </c>
      <c r="I262" s="670">
        <v>85.75</v>
      </c>
    </row>
    <row r="263" spans="1:9" s="289" customFormat="1" ht="17.25" customHeight="1" x14ac:dyDescent="0.3">
      <c r="A263" s="407">
        <v>255</v>
      </c>
      <c r="B263" s="408" t="s">
        <v>1025</v>
      </c>
      <c r="C263" s="412" t="s">
        <v>1026</v>
      </c>
      <c r="D263" s="665" t="s">
        <v>922</v>
      </c>
      <c r="E263" s="412" t="s">
        <v>923</v>
      </c>
      <c r="F263" s="416" t="s">
        <v>334</v>
      </c>
      <c r="G263" s="674">
        <v>912.5</v>
      </c>
      <c r="H263" s="674">
        <v>912.5</v>
      </c>
      <c r="I263" s="670">
        <v>178.85</v>
      </c>
    </row>
    <row r="264" spans="1:9" s="289" customFormat="1" ht="17.25" customHeight="1" x14ac:dyDescent="0.3">
      <c r="A264" s="407">
        <v>256</v>
      </c>
      <c r="B264" s="408" t="s">
        <v>924</v>
      </c>
      <c r="C264" s="412" t="s">
        <v>925</v>
      </c>
      <c r="D264" s="665" t="s">
        <v>926</v>
      </c>
      <c r="E264" s="412" t="s">
        <v>927</v>
      </c>
      <c r="F264" s="416" t="s">
        <v>334</v>
      </c>
      <c r="G264" s="674">
        <v>625</v>
      </c>
      <c r="H264" s="674">
        <v>625</v>
      </c>
      <c r="I264" s="670">
        <v>122.5</v>
      </c>
    </row>
    <row r="265" spans="1:9" s="289" customFormat="1" ht="17.25" customHeight="1" x14ac:dyDescent="0.3">
      <c r="A265" s="407">
        <v>257</v>
      </c>
      <c r="B265" s="408" t="s">
        <v>1013</v>
      </c>
      <c r="C265" s="412" t="s">
        <v>1027</v>
      </c>
      <c r="D265" s="665" t="s">
        <v>1028</v>
      </c>
      <c r="E265" s="412" t="s">
        <v>927</v>
      </c>
      <c r="F265" s="416" t="s">
        <v>334</v>
      </c>
      <c r="G265" s="674">
        <v>2700</v>
      </c>
      <c r="H265" s="674">
        <v>2700</v>
      </c>
      <c r="I265" s="670">
        <v>529.20000000000005</v>
      </c>
    </row>
    <row r="266" spans="1:9" s="289" customFormat="1" ht="17.25" customHeight="1" x14ac:dyDescent="0.3">
      <c r="A266" s="407">
        <v>258</v>
      </c>
      <c r="B266" s="411" t="s">
        <v>1029</v>
      </c>
      <c r="C266" s="411" t="s">
        <v>1030</v>
      </c>
      <c r="D266" s="665" t="s">
        <v>1031</v>
      </c>
      <c r="E266" s="407" t="s">
        <v>1032</v>
      </c>
      <c r="F266" s="407" t="s">
        <v>334</v>
      </c>
      <c r="G266" s="673">
        <v>150</v>
      </c>
      <c r="H266" s="673">
        <v>150</v>
      </c>
      <c r="I266" s="670">
        <v>29.4</v>
      </c>
    </row>
    <row r="267" spans="1:9" s="289" customFormat="1" ht="17.25" customHeight="1" x14ac:dyDescent="0.3">
      <c r="A267" s="407">
        <v>259</v>
      </c>
      <c r="B267" s="411" t="s">
        <v>962</v>
      </c>
      <c r="C267" s="411" t="s">
        <v>1033</v>
      </c>
      <c r="D267" s="665">
        <v>57001007248</v>
      </c>
      <c r="E267" s="407" t="s">
        <v>1032</v>
      </c>
      <c r="F267" s="407" t="s">
        <v>334</v>
      </c>
      <c r="G267" s="673">
        <v>150</v>
      </c>
      <c r="H267" s="673">
        <v>150</v>
      </c>
      <c r="I267" s="670">
        <v>29.4</v>
      </c>
    </row>
    <row r="268" spans="1:9" s="289" customFormat="1" ht="17.25" customHeight="1" x14ac:dyDescent="0.3">
      <c r="A268" s="407">
        <v>260</v>
      </c>
      <c r="B268" s="411" t="s">
        <v>1034</v>
      </c>
      <c r="C268" s="411" t="s">
        <v>1035</v>
      </c>
      <c r="D268" s="665">
        <v>46001004273</v>
      </c>
      <c r="E268" s="407" t="s">
        <v>1032</v>
      </c>
      <c r="F268" s="407" t="s">
        <v>334</v>
      </c>
      <c r="G268" s="673">
        <v>150</v>
      </c>
      <c r="H268" s="673">
        <v>150</v>
      </c>
      <c r="I268" s="670">
        <v>30</v>
      </c>
    </row>
    <row r="269" spans="1:9" s="289" customFormat="1" ht="17.25" customHeight="1" x14ac:dyDescent="0.3">
      <c r="A269" s="407">
        <v>261</v>
      </c>
      <c r="B269" s="411" t="s">
        <v>967</v>
      </c>
      <c r="C269" s="411" t="s">
        <v>1036</v>
      </c>
      <c r="D269" s="665" t="s">
        <v>1037</v>
      </c>
      <c r="E269" s="407" t="s">
        <v>1032</v>
      </c>
      <c r="F269" s="407" t="s">
        <v>334</v>
      </c>
      <c r="G269" s="673">
        <v>150</v>
      </c>
      <c r="H269" s="673">
        <v>150</v>
      </c>
      <c r="I269" s="670">
        <v>29.4</v>
      </c>
    </row>
    <row r="270" spans="1:9" s="289" customFormat="1" ht="17.25" customHeight="1" x14ac:dyDescent="0.3">
      <c r="A270" s="407">
        <v>262</v>
      </c>
      <c r="B270" s="411" t="s">
        <v>967</v>
      </c>
      <c r="C270" s="411" t="s">
        <v>1038</v>
      </c>
      <c r="D270" s="665" t="s">
        <v>1039</v>
      </c>
      <c r="E270" s="407" t="s">
        <v>1032</v>
      </c>
      <c r="F270" s="407" t="s">
        <v>334</v>
      </c>
      <c r="G270" s="673">
        <v>150</v>
      </c>
      <c r="H270" s="673">
        <v>150</v>
      </c>
      <c r="I270" s="670">
        <v>29.4</v>
      </c>
    </row>
    <row r="271" spans="1:9" s="289" customFormat="1" ht="17.25" customHeight="1" x14ac:dyDescent="0.3">
      <c r="A271" s="407">
        <v>263</v>
      </c>
      <c r="B271" s="411" t="s">
        <v>1040</v>
      </c>
      <c r="C271" s="411" t="s">
        <v>1041</v>
      </c>
      <c r="D271" s="665" t="s">
        <v>1042</v>
      </c>
      <c r="E271" s="407" t="s">
        <v>1032</v>
      </c>
      <c r="F271" s="407" t="s">
        <v>334</v>
      </c>
      <c r="G271" s="673">
        <v>150</v>
      </c>
      <c r="H271" s="673">
        <v>150</v>
      </c>
      <c r="I271" s="670">
        <v>30</v>
      </c>
    </row>
    <row r="272" spans="1:9" s="289" customFormat="1" ht="17.25" customHeight="1" x14ac:dyDescent="0.3">
      <c r="A272" s="407">
        <v>264</v>
      </c>
      <c r="B272" s="411" t="s">
        <v>1043</v>
      </c>
      <c r="C272" s="411" t="s">
        <v>1044</v>
      </c>
      <c r="D272" s="665" t="s">
        <v>1045</v>
      </c>
      <c r="E272" s="407" t="s">
        <v>1032</v>
      </c>
      <c r="F272" s="407" t="s">
        <v>334</v>
      </c>
      <c r="G272" s="673">
        <v>150</v>
      </c>
      <c r="H272" s="673">
        <v>150</v>
      </c>
      <c r="I272" s="670">
        <v>30</v>
      </c>
    </row>
    <row r="273" spans="1:9" s="289" customFormat="1" ht="17.25" customHeight="1" x14ac:dyDescent="0.3">
      <c r="A273" s="407">
        <v>265</v>
      </c>
      <c r="B273" s="411" t="s">
        <v>1046</v>
      </c>
      <c r="C273" s="411" t="s">
        <v>1047</v>
      </c>
      <c r="D273" s="665" t="s">
        <v>1048</v>
      </c>
      <c r="E273" s="407" t="s">
        <v>1032</v>
      </c>
      <c r="F273" s="407" t="s">
        <v>334</v>
      </c>
      <c r="G273" s="673">
        <v>150</v>
      </c>
      <c r="H273" s="673">
        <v>150</v>
      </c>
      <c r="I273" s="670">
        <v>30</v>
      </c>
    </row>
    <row r="274" spans="1:9" s="289" customFormat="1" ht="17.25" customHeight="1" x14ac:dyDescent="0.3">
      <c r="A274" s="407">
        <v>266</v>
      </c>
      <c r="B274" s="411" t="s">
        <v>1049</v>
      </c>
      <c r="C274" s="411" t="s">
        <v>1050</v>
      </c>
      <c r="D274" s="665" t="s">
        <v>1051</v>
      </c>
      <c r="E274" s="407" t="s">
        <v>1032</v>
      </c>
      <c r="F274" s="407" t="s">
        <v>334</v>
      </c>
      <c r="G274" s="673">
        <v>150</v>
      </c>
      <c r="H274" s="673">
        <v>150</v>
      </c>
      <c r="I274" s="670">
        <v>29.4</v>
      </c>
    </row>
    <row r="275" spans="1:9" s="289" customFormat="1" ht="17.25" customHeight="1" x14ac:dyDescent="0.3">
      <c r="A275" s="407">
        <v>267</v>
      </c>
      <c r="B275" s="411" t="s">
        <v>874</v>
      </c>
      <c r="C275" s="411" t="s">
        <v>1052</v>
      </c>
      <c r="D275" s="665" t="s">
        <v>1053</v>
      </c>
      <c r="E275" s="407" t="s">
        <v>1032</v>
      </c>
      <c r="F275" s="407" t="s">
        <v>334</v>
      </c>
      <c r="G275" s="673">
        <v>150</v>
      </c>
      <c r="H275" s="673">
        <v>150</v>
      </c>
      <c r="I275" s="670">
        <v>29.4</v>
      </c>
    </row>
    <row r="276" spans="1:9" s="289" customFormat="1" ht="17.25" customHeight="1" x14ac:dyDescent="0.3">
      <c r="A276" s="407">
        <v>268</v>
      </c>
      <c r="B276" s="411" t="s">
        <v>1007</v>
      </c>
      <c r="C276" s="411" t="s">
        <v>822</v>
      </c>
      <c r="D276" s="675" t="s">
        <v>863</v>
      </c>
      <c r="E276" s="407" t="s">
        <v>1032</v>
      </c>
      <c r="F276" s="407" t="s">
        <v>334</v>
      </c>
      <c r="G276" s="673">
        <v>150</v>
      </c>
      <c r="H276" s="673">
        <v>150</v>
      </c>
      <c r="I276" s="670">
        <v>30</v>
      </c>
    </row>
    <row r="277" spans="1:9" s="289" customFormat="1" ht="17.25" customHeight="1" x14ac:dyDescent="0.3">
      <c r="A277" s="407">
        <v>269</v>
      </c>
      <c r="B277" s="411" t="s">
        <v>1054</v>
      </c>
      <c r="C277" s="411" t="s">
        <v>1055</v>
      </c>
      <c r="D277" s="665" t="s">
        <v>1056</v>
      </c>
      <c r="E277" s="407" t="s">
        <v>1032</v>
      </c>
      <c r="F277" s="407" t="s">
        <v>334</v>
      </c>
      <c r="G277" s="673">
        <v>150</v>
      </c>
      <c r="H277" s="673">
        <v>150</v>
      </c>
      <c r="I277" s="670">
        <v>30</v>
      </c>
    </row>
    <row r="278" spans="1:9" s="289" customFormat="1" ht="17.25" customHeight="1" x14ac:dyDescent="0.3">
      <c r="A278" s="407">
        <v>270</v>
      </c>
      <c r="B278" s="411" t="s">
        <v>874</v>
      </c>
      <c r="C278" s="411" t="s">
        <v>1057</v>
      </c>
      <c r="D278" s="665" t="s">
        <v>1058</v>
      </c>
      <c r="E278" s="407" t="s">
        <v>1032</v>
      </c>
      <c r="F278" s="407" t="s">
        <v>334</v>
      </c>
      <c r="G278" s="673">
        <v>150</v>
      </c>
      <c r="H278" s="673">
        <v>150</v>
      </c>
      <c r="I278" s="670">
        <v>30</v>
      </c>
    </row>
    <row r="279" spans="1:9" s="289" customFormat="1" ht="17.25" customHeight="1" x14ac:dyDescent="0.3">
      <c r="A279" s="407">
        <v>271</v>
      </c>
      <c r="B279" s="411" t="s">
        <v>962</v>
      </c>
      <c r="C279" s="411" t="s">
        <v>1059</v>
      </c>
      <c r="D279" s="665" t="s">
        <v>1060</v>
      </c>
      <c r="E279" s="407" t="s">
        <v>1032</v>
      </c>
      <c r="F279" s="407" t="s">
        <v>334</v>
      </c>
      <c r="G279" s="673">
        <v>150</v>
      </c>
      <c r="H279" s="673">
        <v>150</v>
      </c>
      <c r="I279" s="670">
        <v>29.4</v>
      </c>
    </row>
    <row r="280" spans="1:9" s="289" customFormat="1" ht="17.25" customHeight="1" x14ac:dyDescent="0.3">
      <c r="A280" s="407">
        <v>272</v>
      </c>
      <c r="B280" s="411" t="s">
        <v>967</v>
      </c>
      <c r="C280" s="411" t="s">
        <v>1061</v>
      </c>
      <c r="D280" s="665" t="s">
        <v>1062</v>
      </c>
      <c r="E280" s="407" t="s">
        <v>1032</v>
      </c>
      <c r="F280" s="407" t="s">
        <v>334</v>
      </c>
      <c r="G280" s="673">
        <v>150</v>
      </c>
      <c r="H280" s="673">
        <v>150</v>
      </c>
      <c r="I280" s="670">
        <v>29.4</v>
      </c>
    </row>
    <row r="281" spans="1:9" s="289" customFormat="1" ht="17.25" customHeight="1" x14ac:dyDescent="0.3">
      <c r="A281" s="407">
        <v>273</v>
      </c>
      <c r="B281" s="411" t="s">
        <v>874</v>
      </c>
      <c r="C281" s="411" t="s">
        <v>1063</v>
      </c>
      <c r="D281" s="665" t="s">
        <v>1064</v>
      </c>
      <c r="E281" s="407" t="s">
        <v>1032</v>
      </c>
      <c r="F281" s="407" t="s">
        <v>334</v>
      </c>
      <c r="G281" s="673">
        <v>150</v>
      </c>
      <c r="H281" s="673">
        <v>150</v>
      </c>
      <c r="I281" s="670">
        <v>29.4</v>
      </c>
    </row>
    <row r="282" spans="1:9" s="289" customFormat="1" ht="17.25" customHeight="1" x14ac:dyDescent="0.3">
      <c r="A282" s="407">
        <v>274</v>
      </c>
      <c r="B282" s="411" t="s">
        <v>1065</v>
      </c>
      <c r="C282" s="411" t="s">
        <v>1066</v>
      </c>
      <c r="D282" s="665" t="s">
        <v>1067</v>
      </c>
      <c r="E282" s="407" t="s">
        <v>1032</v>
      </c>
      <c r="F282" s="407" t="s">
        <v>334</v>
      </c>
      <c r="G282" s="673">
        <v>150</v>
      </c>
      <c r="H282" s="673">
        <v>150</v>
      </c>
      <c r="I282" s="670">
        <v>29.4</v>
      </c>
    </row>
    <row r="283" spans="1:9" s="289" customFormat="1" ht="17.25" customHeight="1" x14ac:dyDescent="0.3">
      <c r="A283" s="407">
        <v>275</v>
      </c>
      <c r="B283" s="411" t="s">
        <v>1068</v>
      </c>
      <c r="C283" s="411" t="s">
        <v>768</v>
      </c>
      <c r="D283" s="665" t="s">
        <v>1069</v>
      </c>
      <c r="E283" s="407" t="s">
        <v>1032</v>
      </c>
      <c r="F283" s="407" t="s">
        <v>334</v>
      </c>
      <c r="G283" s="673">
        <v>150</v>
      </c>
      <c r="H283" s="673">
        <v>150</v>
      </c>
      <c r="I283" s="670">
        <v>30</v>
      </c>
    </row>
    <row r="284" spans="1:9" s="289" customFormat="1" ht="17.25" customHeight="1" x14ac:dyDescent="0.3">
      <c r="A284" s="407">
        <v>276</v>
      </c>
      <c r="B284" s="411" t="s">
        <v>1070</v>
      </c>
      <c r="C284" s="411" t="s">
        <v>1071</v>
      </c>
      <c r="D284" s="665" t="s">
        <v>1072</v>
      </c>
      <c r="E284" s="407" t="s">
        <v>1032</v>
      </c>
      <c r="F284" s="407" t="s">
        <v>334</v>
      </c>
      <c r="G284" s="673">
        <v>150</v>
      </c>
      <c r="H284" s="673">
        <v>150</v>
      </c>
      <c r="I284" s="670">
        <v>29.4</v>
      </c>
    </row>
    <row r="285" spans="1:9" s="289" customFormat="1" ht="17.25" customHeight="1" x14ac:dyDescent="0.3">
      <c r="A285" s="407">
        <v>277</v>
      </c>
      <c r="B285" s="411" t="s">
        <v>1073</v>
      </c>
      <c r="C285" s="411" t="s">
        <v>857</v>
      </c>
      <c r="D285" s="665" t="s">
        <v>858</v>
      </c>
      <c r="E285" s="407" t="s">
        <v>1032</v>
      </c>
      <c r="F285" s="407" t="s">
        <v>334</v>
      </c>
      <c r="G285" s="673">
        <v>150</v>
      </c>
      <c r="H285" s="673">
        <v>150</v>
      </c>
      <c r="I285" s="670">
        <v>29.4</v>
      </c>
    </row>
    <row r="286" spans="1:9" s="289" customFormat="1" ht="17.25" customHeight="1" x14ac:dyDescent="0.3">
      <c r="A286" s="407">
        <v>278</v>
      </c>
      <c r="B286" s="411" t="s">
        <v>1074</v>
      </c>
      <c r="C286" s="411" t="s">
        <v>1075</v>
      </c>
      <c r="D286" s="665" t="s">
        <v>1076</v>
      </c>
      <c r="E286" s="407" t="s">
        <v>1032</v>
      </c>
      <c r="F286" s="407" t="s">
        <v>334</v>
      </c>
      <c r="G286" s="673">
        <v>150</v>
      </c>
      <c r="H286" s="673">
        <v>150</v>
      </c>
      <c r="I286" s="670">
        <v>0</v>
      </c>
    </row>
    <row r="287" spans="1:9" s="289" customFormat="1" ht="17.25" customHeight="1" x14ac:dyDescent="0.3">
      <c r="A287" s="407">
        <v>279</v>
      </c>
      <c r="B287" s="411" t="s">
        <v>1077</v>
      </c>
      <c r="C287" s="411" t="s">
        <v>1078</v>
      </c>
      <c r="D287" s="665" t="s">
        <v>1079</v>
      </c>
      <c r="E287" s="407" t="s">
        <v>1032</v>
      </c>
      <c r="F287" s="407" t="s">
        <v>334</v>
      </c>
      <c r="G287" s="673">
        <v>150</v>
      </c>
      <c r="H287" s="673">
        <v>150</v>
      </c>
      <c r="I287" s="670">
        <v>30</v>
      </c>
    </row>
    <row r="288" spans="1:9" s="289" customFormat="1" ht="17.25" customHeight="1" x14ac:dyDescent="0.3">
      <c r="A288" s="407">
        <v>280</v>
      </c>
      <c r="B288" s="411" t="s">
        <v>1080</v>
      </c>
      <c r="C288" s="411" t="s">
        <v>1081</v>
      </c>
      <c r="D288" s="665" t="s">
        <v>1082</v>
      </c>
      <c r="E288" s="407" t="s">
        <v>1032</v>
      </c>
      <c r="F288" s="407" t="s">
        <v>334</v>
      </c>
      <c r="G288" s="673">
        <v>150</v>
      </c>
      <c r="H288" s="673">
        <v>150</v>
      </c>
      <c r="I288" s="670">
        <v>30</v>
      </c>
    </row>
    <row r="289" spans="1:9" s="289" customFormat="1" ht="17.25" customHeight="1" x14ac:dyDescent="0.3">
      <c r="A289" s="407">
        <v>281</v>
      </c>
      <c r="B289" s="411" t="s">
        <v>962</v>
      </c>
      <c r="C289" s="411" t="s">
        <v>1083</v>
      </c>
      <c r="D289" s="665" t="s">
        <v>1084</v>
      </c>
      <c r="E289" s="407" t="s">
        <v>1032</v>
      </c>
      <c r="F289" s="407" t="s">
        <v>334</v>
      </c>
      <c r="G289" s="673">
        <v>150</v>
      </c>
      <c r="H289" s="673">
        <v>150</v>
      </c>
      <c r="I289" s="670">
        <v>29.4</v>
      </c>
    </row>
    <row r="290" spans="1:9" s="289" customFormat="1" ht="17.25" customHeight="1" x14ac:dyDescent="0.3">
      <c r="A290" s="407">
        <v>282</v>
      </c>
      <c r="B290" s="411" t="s">
        <v>1085</v>
      </c>
      <c r="C290" s="411" t="s">
        <v>1086</v>
      </c>
      <c r="D290" s="665" t="s">
        <v>1087</v>
      </c>
      <c r="E290" s="407" t="s">
        <v>1032</v>
      </c>
      <c r="F290" s="407" t="s">
        <v>334</v>
      </c>
      <c r="G290" s="673">
        <v>150</v>
      </c>
      <c r="H290" s="673">
        <v>150</v>
      </c>
      <c r="I290" s="670">
        <v>30</v>
      </c>
    </row>
    <row r="291" spans="1:9" s="289" customFormat="1" ht="17.25" customHeight="1" x14ac:dyDescent="0.3">
      <c r="A291" s="407">
        <v>283</v>
      </c>
      <c r="B291" s="411" t="s">
        <v>1088</v>
      </c>
      <c r="C291" s="411" t="s">
        <v>1089</v>
      </c>
      <c r="D291" s="665" t="s">
        <v>1090</v>
      </c>
      <c r="E291" s="407" t="s">
        <v>1032</v>
      </c>
      <c r="F291" s="407" t="s">
        <v>334</v>
      </c>
      <c r="G291" s="673">
        <v>150</v>
      </c>
      <c r="H291" s="673">
        <v>150</v>
      </c>
      <c r="I291" s="670">
        <v>30</v>
      </c>
    </row>
    <row r="292" spans="1:9" s="289" customFormat="1" ht="17.25" customHeight="1" x14ac:dyDescent="0.3">
      <c r="A292" s="407">
        <v>284</v>
      </c>
      <c r="B292" s="411" t="s">
        <v>1091</v>
      </c>
      <c r="C292" s="411" t="s">
        <v>1092</v>
      </c>
      <c r="D292" s="665" t="s">
        <v>1093</v>
      </c>
      <c r="E292" s="407" t="s">
        <v>1032</v>
      </c>
      <c r="F292" s="407" t="s">
        <v>334</v>
      </c>
      <c r="G292" s="673">
        <v>150</v>
      </c>
      <c r="H292" s="673">
        <v>150</v>
      </c>
      <c r="I292" s="670">
        <v>30</v>
      </c>
    </row>
    <row r="293" spans="1:9" s="289" customFormat="1" ht="17.25" customHeight="1" x14ac:dyDescent="0.3">
      <c r="A293" s="407">
        <v>285</v>
      </c>
      <c r="B293" s="411" t="s">
        <v>1094</v>
      </c>
      <c r="C293" s="411" t="s">
        <v>1095</v>
      </c>
      <c r="D293" s="665" t="s">
        <v>1096</v>
      </c>
      <c r="E293" s="407" t="s">
        <v>1032</v>
      </c>
      <c r="F293" s="407" t="s">
        <v>334</v>
      </c>
      <c r="G293" s="673">
        <v>150</v>
      </c>
      <c r="H293" s="673">
        <v>150</v>
      </c>
      <c r="I293" s="670">
        <v>30</v>
      </c>
    </row>
    <row r="294" spans="1:9" s="289" customFormat="1" ht="17.25" customHeight="1" x14ac:dyDescent="0.3">
      <c r="A294" s="407">
        <v>286</v>
      </c>
      <c r="B294" s="411" t="s">
        <v>1097</v>
      </c>
      <c r="C294" s="411" t="s">
        <v>1098</v>
      </c>
      <c r="D294" s="665" t="s">
        <v>1099</v>
      </c>
      <c r="E294" s="407" t="s">
        <v>1032</v>
      </c>
      <c r="F294" s="407" t="s">
        <v>334</v>
      </c>
      <c r="G294" s="673">
        <v>150</v>
      </c>
      <c r="H294" s="673">
        <v>150</v>
      </c>
      <c r="I294" s="670">
        <v>30</v>
      </c>
    </row>
    <row r="295" spans="1:9" s="289" customFormat="1" ht="17.25" customHeight="1" x14ac:dyDescent="0.3">
      <c r="A295" s="407">
        <v>287</v>
      </c>
      <c r="B295" s="411" t="s">
        <v>709</v>
      </c>
      <c r="C295" s="411" t="s">
        <v>1100</v>
      </c>
      <c r="D295" s="665" t="s">
        <v>1101</v>
      </c>
      <c r="E295" s="407" t="s">
        <v>1032</v>
      </c>
      <c r="F295" s="407" t="s">
        <v>334</v>
      </c>
      <c r="G295" s="673">
        <v>150</v>
      </c>
      <c r="H295" s="673">
        <v>150</v>
      </c>
      <c r="I295" s="670">
        <v>29.4</v>
      </c>
    </row>
    <row r="296" spans="1:9" s="289" customFormat="1" ht="17.25" customHeight="1" x14ac:dyDescent="0.3">
      <c r="A296" s="407">
        <v>288</v>
      </c>
      <c r="B296" s="411" t="s">
        <v>763</v>
      </c>
      <c r="C296" s="411" t="s">
        <v>1102</v>
      </c>
      <c r="D296" s="665" t="s">
        <v>1103</v>
      </c>
      <c r="E296" s="407" t="s">
        <v>1032</v>
      </c>
      <c r="F296" s="407" t="s">
        <v>334</v>
      </c>
      <c r="G296" s="673">
        <v>150</v>
      </c>
      <c r="H296" s="673">
        <v>150</v>
      </c>
      <c r="I296" s="670">
        <v>29.4</v>
      </c>
    </row>
    <row r="297" spans="1:9" s="289" customFormat="1" ht="17.25" customHeight="1" x14ac:dyDescent="0.3">
      <c r="A297" s="407">
        <v>289</v>
      </c>
      <c r="B297" s="411" t="s">
        <v>965</v>
      </c>
      <c r="C297" s="411" t="s">
        <v>878</v>
      </c>
      <c r="D297" s="665" t="s">
        <v>879</v>
      </c>
      <c r="E297" s="407" t="s">
        <v>1032</v>
      </c>
      <c r="F297" s="407" t="s">
        <v>334</v>
      </c>
      <c r="G297" s="673">
        <v>200</v>
      </c>
      <c r="H297" s="673">
        <v>200</v>
      </c>
      <c r="I297" s="670">
        <v>39.200000000000003</v>
      </c>
    </row>
    <row r="298" spans="1:9" s="289" customFormat="1" ht="17.25" customHeight="1" x14ac:dyDescent="0.3">
      <c r="A298" s="407">
        <v>290</v>
      </c>
      <c r="B298" s="410" t="s">
        <v>1104</v>
      </c>
      <c r="C298" s="410" t="s">
        <v>1105</v>
      </c>
      <c r="D298" s="677" t="s">
        <v>2111</v>
      </c>
      <c r="E298" s="407" t="s">
        <v>1032</v>
      </c>
      <c r="F298" s="407" t="s">
        <v>334</v>
      </c>
      <c r="G298" s="673">
        <v>100</v>
      </c>
      <c r="H298" s="673">
        <v>100</v>
      </c>
      <c r="I298" s="670">
        <v>19.600000000000001</v>
      </c>
    </row>
    <row r="299" spans="1:9" s="289" customFormat="1" ht="17.25" customHeight="1" x14ac:dyDescent="0.3">
      <c r="A299" s="407">
        <v>291</v>
      </c>
      <c r="B299" s="410" t="s">
        <v>962</v>
      </c>
      <c r="C299" s="410" t="s">
        <v>1106</v>
      </c>
      <c r="D299" s="677" t="s">
        <v>2112</v>
      </c>
      <c r="E299" s="407" t="s">
        <v>1032</v>
      </c>
      <c r="F299" s="407" t="s">
        <v>334</v>
      </c>
      <c r="G299" s="673">
        <v>100</v>
      </c>
      <c r="H299" s="673">
        <v>100</v>
      </c>
      <c r="I299" s="670">
        <v>19.600000000000001</v>
      </c>
    </row>
    <row r="300" spans="1:9" s="289" customFormat="1" ht="17.25" customHeight="1" x14ac:dyDescent="0.3">
      <c r="A300" s="407">
        <v>292</v>
      </c>
      <c r="B300" s="410" t="s">
        <v>1085</v>
      </c>
      <c r="C300" s="410" t="s">
        <v>1107</v>
      </c>
      <c r="D300" s="677" t="s">
        <v>2113</v>
      </c>
      <c r="E300" s="407" t="s">
        <v>1032</v>
      </c>
      <c r="F300" s="407" t="s">
        <v>334</v>
      </c>
      <c r="G300" s="673">
        <v>100</v>
      </c>
      <c r="H300" s="673">
        <v>100</v>
      </c>
      <c r="I300" s="670">
        <v>20</v>
      </c>
    </row>
    <row r="301" spans="1:9" s="289" customFormat="1" ht="17.25" customHeight="1" x14ac:dyDescent="0.3">
      <c r="A301" s="407">
        <v>293</v>
      </c>
      <c r="B301" s="410" t="s">
        <v>1108</v>
      </c>
      <c r="C301" s="410" t="s">
        <v>1109</v>
      </c>
      <c r="D301" s="677" t="s">
        <v>2114</v>
      </c>
      <c r="E301" s="407" t="s">
        <v>1032</v>
      </c>
      <c r="F301" s="407" t="s">
        <v>334</v>
      </c>
      <c r="G301" s="673">
        <v>100</v>
      </c>
      <c r="H301" s="673">
        <v>100</v>
      </c>
      <c r="I301" s="670">
        <v>19.600000000000001</v>
      </c>
    </row>
    <row r="302" spans="1:9" s="289" customFormat="1" ht="17.25" customHeight="1" x14ac:dyDescent="0.3">
      <c r="A302" s="407">
        <v>294</v>
      </c>
      <c r="B302" s="410" t="s">
        <v>1110</v>
      </c>
      <c r="C302" s="410" t="s">
        <v>1111</v>
      </c>
      <c r="D302" s="677" t="s">
        <v>2115</v>
      </c>
      <c r="E302" s="407" t="s">
        <v>1032</v>
      </c>
      <c r="F302" s="407" t="s">
        <v>334</v>
      </c>
      <c r="G302" s="673">
        <v>100</v>
      </c>
      <c r="H302" s="673">
        <v>100</v>
      </c>
      <c r="I302" s="670">
        <v>20</v>
      </c>
    </row>
    <row r="303" spans="1:9" s="289" customFormat="1" ht="17.25" customHeight="1" x14ac:dyDescent="0.3">
      <c r="A303" s="407">
        <v>295</v>
      </c>
      <c r="B303" s="410" t="s">
        <v>1112</v>
      </c>
      <c r="C303" s="410" t="s">
        <v>1113</v>
      </c>
      <c r="D303" s="677" t="s">
        <v>2116</v>
      </c>
      <c r="E303" s="407" t="s">
        <v>1032</v>
      </c>
      <c r="F303" s="407" t="s">
        <v>334</v>
      </c>
      <c r="G303" s="673">
        <v>100</v>
      </c>
      <c r="H303" s="673">
        <v>100</v>
      </c>
      <c r="I303" s="670">
        <v>19.600000000000001</v>
      </c>
    </row>
    <row r="304" spans="1:9" s="289" customFormat="1" ht="17.25" customHeight="1" x14ac:dyDescent="0.3">
      <c r="A304" s="407">
        <v>296</v>
      </c>
      <c r="B304" s="410" t="s">
        <v>1114</v>
      </c>
      <c r="C304" s="410" t="s">
        <v>1115</v>
      </c>
      <c r="D304" s="665">
        <v>1011033321</v>
      </c>
      <c r="E304" s="407" t="s">
        <v>1032</v>
      </c>
      <c r="F304" s="407" t="s">
        <v>334</v>
      </c>
      <c r="G304" s="673">
        <v>100</v>
      </c>
      <c r="H304" s="673">
        <v>100</v>
      </c>
      <c r="I304" s="670">
        <v>20</v>
      </c>
    </row>
    <row r="305" spans="1:9" s="289" customFormat="1" ht="17.25" customHeight="1" x14ac:dyDescent="0.3">
      <c r="A305" s="407">
        <v>297</v>
      </c>
      <c r="B305" s="410" t="s">
        <v>907</v>
      </c>
      <c r="C305" s="410" t="s">
        <v>1116</v>
      </c>
      <c r="D305" s="677" t="s">
        <v>2117</v>
      </c>
      <c r="E305" s="407" t="s">
        <v>1032</v>
      </c>
      <c r="F305" s="407" t="s">
        <v>334</v>
      </c>
      <c r="G305" s="673">
        <v>100</v>
      </c>
      <c r="H305" s="673">
        <v>100</v>
      </c>
      <c r="I305" s="670">
        <v>19.600000000000001</v>
      </c>
    </row>
    <row r="306" spans="1:9" s="289" customFormat="1" ht="17.25" customHeight="1" x14ac:dyDescent="0.3">
      <c r="A306" s="407">
        <v>298</v>
      </c>
      <c r="B306" s="410" t="s">
        <v>958</v>
      </c>
      <c r="C306" s="410" t="s">
        <v>1117</v>
      </c>
      <c r="D306" s="677" t="s">
        <v>2118</v>
      </c>
      <c r="E306" s="407" t="s">
        <v>1032</v>
      </c>
      <c r="F306" s="407" t="s">
        <v>334</v>
      </c>
      <c r="G306" s="673">
        <v>100</v>
      </c>
      <c r="H306" s="673">
        <v>100</v>
      </c>
      <c r="I306" s="670">
        <v>20</v>
      </c>
    </row>
    <row r="307" spans="1:9" s="289" customFormat="1" ht="17.25" customHeight="1" x14ac:dyDescent="0.3">
      <c r="A307" s="407">
        <v>299</v>
      </c>
      <c r="B307" s="410" t="s">
        <v>1118</v>
      </c>
      <c r="C307" s="410" t="s">
        <v>1119</v>
      </c>
      <c r="D307" s="677" t="s">
        <v>2119</v>
      </c>
      <c r="E307" s="407" t="s">
        <v>1032</v>
      </c>
      <c r="F307" s="407" t="s">
        <v>334</v>
      </c>
      <c r="G307" s="673">
        <v>100</v>
      </c>
      <c r="H307" s="673">
        <v>100</v>
      </c>
      <c r="I307" s="670">
        <v>19.600000000000001</v>
      </c>
    </row>
    <row r="308" spans="1:9" s="289" customFormat="1" ht="17.25" customHeight="1" x14ac:dyDescent="0.3">
      <c r="A308" s="407">
        <v>300</v>
      </c>
      <c r="B308" s="410" t="s">
        <v>1120</v>
      </c>
      <c r="C308" s="410" t="s">
        <v>1121</v>
      </c>
      <c r="D308" s="677" t="s">
        <v>2120</v>
      </c>
      <c r="E308" s="407" t="s">
        <v>1032</v>
      </c>
      <c r="F308" s="407" t="s">
        <v>334</v>
      </c>
      <c r="G308" s="673">
        <v>100</v>
      </c>
      <c r="H308" s="673">
        <v>100</v>
      </c>
      <c r="I308" s="670">
        <v>20</v>
      </c>
    </row>
    <row r="309" spans="1:9" s="289" customFormat="1" ht="17.25" customHeight="1" x14ac:dyDescent="0.3">
      <c r="A309" s="407">
        <v>301</v>
      </c>
      <c r="B309" s="410" t="s">
        <v>907</v>
      </c>
      <c r="C309" s="410" t="s">
        <v>1122</v>
      </c>
      <c r="D309" s="677" t="s">
        <v>2121</v>
      </c>
      <c r="E309" s="407" t="s">
        <v>1032</v>
      </c>
      <c r="F309" s="407" t="s">
        <v>334</v>
      </c>
      <c r="G309" s="673">
        <v>100</v>
      </c>
      <c r="H309" s="673">
        <v>100</v>
      </c>
      <c r="I309" s="670">
        <v>19.600000000000001</v>
      </c>
    </row>
    <row r="310" spans="1:9" s="289" customFormat="1" ht="17.25" customHeight="1" x14ac:dyDescent="0.3">
      <c r="A310" s="407">
        <v>302</v>
      </c>
      <c r="B310" s="410" t="s">
        <v>1123</v>
      </c>
      <c r="C310" s="410" t="s">
        <v>1124</v>
      </c>
      <c r="D310" s="677" t="s">
        <v>2122</v>
      </c>
      <c r="E310" s="407" t="s">
        <v>1032</v>
      </c>
      <c r="F310" s="407" t="s">
        <v>334</v>
      </c>
      <c r="G310" s="673">
        <v>100</v>
      </c>
      <c r="H310" s="673">
        <v>100</v>
      </c>
      <c r="I310" s="670">
        <v>19.600000000000001</v>
      </c>
    </row>
    <row r="311" spans="1:9" s="289" customFormat="1" ht="17.25" customHeight="1" x14ac:dyDescent="0.3">
      <c r="A311" s="407">
        <v>303</v>
      </c>
      <c r="B311" s="410" t="s">
        <v>1125</v>
      </c>
      <c r="C311" s="410" t="s">
        <v>1126</v>
      </c>
      <c r="D311" s="665">
        <v>39001036511</v>
      </c>
      <c r="E311" s="407" t="s">
        <v>1032</v>
      </c>
      <c r="F311" s="407" t="s">
        <v>334</v>
      </c>
      <c r="G311" s="673">
        <v>100</v>
      </c>
      <c r="H311" s="673">
        <v>100</v>
      </c>
      <c r="I311" s="670">
        <v>19.600000000000001</v>
      </c>
    </row>
    <row r="312" spans="1:9" s="289" customFormat="1" ht="17.25" customHeight="1" x14ac:dyDescent="0.3">
      <c r="A312" s="407">
        <v>304</v>
      </c>
      <c r="B312" s="410" t="s">
        <v>697</v>
      </c>
      <c r="C312" s="410" t="s">
        <v>1127</v>
      </c>
      <c r="D312" s="665">
        <v>62001038088</v>
      </c>
      <c r="E312" s="407" t="s">
        <v>1032</v>
      </c>
      <c r="F312" s="407" t="s">
        <v>334</v>
      </c>
      <c r="G312" s="673">
        <v>100</v>
      </c>
      <c r="H312" s="673">
        <v>100</v>
      </c>
      <c r="I312" s="670">
        <v>19.600000000000001</v>
      </c>
    </row>
    <row r="313" spans="1:9" s="289" customFormat="1" ht="17.25" customHeight="1" x14ac:dyDescent="0.3">
      <c r="A313" s="407">
        <v>305</v>
      </c>
      <c r="B313" s="410" t="s">
        <v>1128</v>
      </c>
      <c r="C313" s="410" t="s">
        <v>1129</v>
      </c>
      <c r="D313" s="677" t="s">
        <v>2123</v>
      </c>
      <c r="E313" s="407" t="s">
        <v>1032</v>
      </c>
      <c r="F313" s="407" t="s">
        <v>334</v>
      </c>
      <c r="G313" s="673">
        <v>100</v>
      </c>
      <c r="H313" s="673">
        <v>100</v>
      </c>
      <c r="I313" s="670">
        <v>19.600000000000001</v>
      </c>
    </row>
    <row r="314" spans="1:9" s="289" customFormat="1" ht="17.25" customHeight="1" x14ac:dyDescent="0.3">
      <c r="A314" s="407">
        <v>306</v>
      </c>
      <c r="B314" s="410" t="s">
        <v>782</v>
      </c>
      <c r="C314" s="410" t="s">
        <v>1130</v>
      </c>
      <c r="D314" s="677" t="s">
        <v>2124</v>
      </c>
      <c r="E314" s="407" t="s">
        <v>1032</v>
      </c>
      <c r="F314" s="407" t="s">
        <v>334</v>
      </c>
      <c r="G314" s="673">
        <v>100</v>
      </c>
      <c r="H314" s="673">
        <v>100</v>
      </c>
      <c r="I314" s="670">
        <v>19.600000000000001</v>
      </c>
    </row>
    <row r="315" spans="1:9" s="289" customFormat="1" ht="17.25" customHeight="1" x14ac:dyDescent="0.3">
      <c r="A315" s="407">
        <v>307</v>
      </c>
      <c r="B315" s="410" t="s">
        <v>1131</v>
      </c>
      <c r="C315" s="410" t="s">
        <v>1132</v>
      </c>
      <c r="D315" s="677" t="s">
        <v>2125</v>
      </c>
      <c r="E315" s="407" t="s">
        <v>1032</v>
      </c>
      <c r="F315" s="407" t="s">
        <v>334</v>
      </c>
      <c r="G315" s="673">
        <v>100</v>
      </c>
      <c r="H315" s="673">
        <v>100</v>
      </c>
      <c r="I315" s="670">
        <v>19.600000000000001</v>
      </c>
    </row>
    <row r="316" spans="1:9" s="289" customFormat="1" ht="17.25" customHeight="1" x14ac:dyDescent="0.3">
      <c r="A316" s="407">
        <v>308</v>
      </c>
      <c r="B316" s="410" t="s">
        <v>967</v>
      </c>
      <c r="C316" s="410" t="s">
        <v>1133</v>
      </c>
      <c r="D316" s="665">
        <v>1011014583</v>
      </c>
      <c r="E316" s="407" t="s">
        <v>1032</v>
      </c>
      <c r="F316" s="407" t="s">
        <v>334</v>
      </c>
      <c r="G316" s="673">
        <v>100</v>
      </c>
      <c r="H316" s="673">
        <v>100</v>
      </c>
      <c r="I316" s="670">
        <v>19.600000000000001</v>
      </c>
    </row>
    <row r="317" spans="1:9" s="289" customFormat="1" ht="17.25" customHeight="1" x14ac:dyDescent="0.3">
      <c r="A317" s="407">
        <v>309</v>
      </c>
      <c r="B317" s="410" t="s">
        <v>1134</v>
      </c>
      <c r="C317" s="410" t="s">
        <v>1135</v>
      </c>
      <c r="D317" s="677" t="s">
        <v>2126</v>
      </c>
      <c r="E317" s="407" t="s">
        <v>1032</v>
      </c>
      <c r="F317" s="407" t="s">
        <v>334</v>
      </c>
      <c r="G317" s="673">
        <v>100</v>
      </c>
      <c r="H317" s="673">
        <v>100</v>
      </c>
      <c r="I317" s="670">
        <v>19.600000000000001</v>
      </c>
    </row>
    <row r="318" spans="1:9" s="289" customFormat="1" ht="17.25" customHeight="1" x14ac:dyDescent="0.3">
      <c r="A318" s="407">
        <v>310</v>
      </c>
      <c r="B318" s="410" t="s">
        <v>1073</v>
      </c>
      <c r="C318" s="410" t="s">
        <v>1136</v>
      </c>
      <c r="D318" s="677" t="s">
        <v>2127</v>
      </c>
      <c r="E318" s="407" t="s">
        <v>1032</v>
      </c>
      <c r="F318" s="407" t="s">
        <v>334</v>
      </c>
      <c r="G318" s="673">
        <v>100</v>
      </c>
      <c r="H318" s="673">
        <v>100</v>
      </c>
      <c r="I318" s="670">
        <v>20</v>
      </c>
    </row>
    <row r="319" spans="1:9" s="289" customFormat="1" ht="17.25" customHeight="1" x14ac:dyDescent="0.3">
      <c r="A319" s="407">
        <v>311</v>
      </c>
      <c r="B319" s="410" t="s">
        <v>1137</v>
      </c>
      <c r="C319" s="410" t="s">
        <v>1138</v>
      </c>
      <c r="D319" s="677" t="s">
        <v>2128</v>
      </c>
      <c r="E319" s="407" t="s">
        <v>1032</v>
      </c>
      <c r="F319" s="407" t="s">
        <v>334</v>
      </c>
      <c r="G319" s="673">
        <v>100</v>
      </c>
      <c r="H319" s="673">
        <v>100</v>
      </c>
      <c r="I319" s="670">
        <v>19.600000000000001</v>
      </c>
    </row>
    <row r="320" spans="1:9" s="289" customFormat="1" ht="17.25" customHeight="1" x14ac:dyDescent="0.3">
      <c r="A320" s="407">
        <v>312</v>
      </c>
      <c r="B320" s="410" t="s">
        <v>1088</v>
      </c>
      <c r="C320" s="410" t="s">
        <v>1139</v>
      </c>
      <c r="D320" s="677" t="s">
        <v>2129</v>
      </c>
      <c r="E320" s="407" t="s">
        <v>1032</v>
      </c>
      <c r="F320" s="407" t="s">
        <v>334</v>
      </c>
      <c r="G320" s="673">
        <v>100</v>
      </c>
      <c r="H320" s="673">
        <v>100</v>
      </c>
      <c r="I320" s="670">
        <v>19.600000000000001</v>
      </c>
    </row>
    <row r="321" spans="1:9" s="289" customFormat="1" ht="17.25" customHeight="1" x14ac:dyDescent="0.3">
      <c r="A321" s="407">
        <v>313</v>
      </c>
      <c r="B321" s="410" t="s">
        <v>1140</v>
      </c>
      <c r="C321" s="410" t="s">
        <v>1141</v>
      </c>
      <c r="D321" s="677" t="s">
        <v>2130</v>
      </c>
      <c r="E321" s="407" t="s">
        <v>1032</v>
      </c>
      <c r="F321" s="407" t="s">
        <v>334</v>
      </c>
      <c r="G321" s="673">
        <v>100</v>
      </c>
      <c r="H321" s="673">
        <v>100</v>
      </c>
      <c r="I321" s="670">
        <v>19.600000000000001</v>
      </c>
    </row>
    <row r="322" spans="1:9" s="289" customFormat="1" ht="17.25" customHeight="1" x14ac:dyDescent="0.3">
      <c r="A322" s="407">
        <v>314</v>
      </c>
      <c r="B322" s="410" t="s">
        <v>1007</v>
      </c>
      <c r="C322" s="410" t="s">
        <v>1142</v>
      </c>
      <c r="D322" s="677" t="s">
        <v>2131</v>
      </c>
      <c r="E322" s="407" t="s">
        <v>1032</v>
      </c>
      <c r="F322" s="407" t="s">
        <v>334</v>
      </c>
      <c r="G322" s="673">
        <v>100</v>
      </c>
      <c r="H322" s="673">
        <v>100</v>
      </c>
      <c r="I322" s="670">
        <v>19.600000000000001</v>
      </c>
    </row>
    <row r="323" spans="1:9" s="289" customFormat="1" ht="17.25" customHeight="1" x14ac:dyDescent="0.3">
      <c r="A323" s="407">
        <v>315</v>
      </c>
      <c r="B323" s="410" t="s">
        <v>1143</v>
      </c>
      <c r="C323" s="410" t="s">
        <v>1144</v>
      </c>
      <c r="D323" s="677" t="s">
        <v>2132</v>
      </c>
      <c r="E323" s="407" t="s">
        <v>1032</v>
      </c>
      <c r="F323" s="407" t="s">
        <v>334</v>
      </c>
      <c r="G323" s="673">
        <v>100</v>
      </c>
      <c r="H323" s="673">
        <v>100</v>
      </c>
      <c r="I323" s="670">
        <v>19.600000000000001</v>
      </c>
    </row>
    <row r="324" spans="1:9" s="289" customFormat="1" ht="17.25" customHeight="1" x14ac:dyDescent="0.3">
      <c r="A324" s="407">
        <v>316</v>
      </c>
      <c r="B324" s="410" t="s">
        <v>1145</v>
      </c>
      <c r="C324" s="410" t="s">
        <v>1146</v>
      </c>
      <c r="D324" s="677" t="s">
        <v>2133</v>
      </c>
      <c r="E324" s="407" t="s">
        <v>1032</v>
      </c>
      <c r="F324" s="407" t="s">
        <v>334</v>
      </c>
      <c r="G324" s="673">
        <v>100</v>
      </c>
      <c r="H324" s="673">
        <v>100</v>
      </c>
      <c r="I324" s="670">
        <v>19.600000000000001</v>
      </c>
    </row>
    <row r="325" spans="1:9" s="289" customFormat="1" ht="17.25" customHeight="1" x14ac:dyDescent="0.3">
      <c r="A325" s="407">
        <v>317</v>
      </c>
      <c r="B325" s="410" t="s">
        <v>1147</v>
      </c>
      <c r="C325" s="410" t="s">
        <v>1148</v>
      </c>
      <c r="D325" s="677" t="s">
        <v>2134</v>
      </c>
      <c r="E325" s="407" t="s">
        <v>1032</v>
      </c>
      <c r="F325" s="407" t="s">
        <v>334</v>
      </c>
      <c r="G325" s="673">
        <v>100</v>
      </c>
      <c r="H325" s="673">
        <v>100</v>
      </c>
      <c r="I325" s="670">
        <v>19.600000000000001</v>
      </c>
    </row>
    <row r="326" spans="1:9" s="289" customFormat="1" ht="17.25" customHeight="1" x14ac:dyDescent="0.3">
      <c r="A326" s="407">
        <v>318</v>
      </c>
      <c r="B326" s="410" t="s">
        <v>1149</v>
      </c>
      <c r="C326" s="410" t="s">
        <v>1150</v>
      </c>
      <c r="D326" s="677" t="s">
        <v>2135</v>
      </c>
      <c r="E326" s="407" t="s">
        <v>1032</v>
      </c>
      <c r="F326" s="407" t="s">
        <v>334</v>
      </c>
      <c r="G326" s="673">
        <v>100</v>
      </c>
      <c r="H326" s="673">
        <v>100</v>
      </c>
      <c r="I326" s="670">
        <v>19.600000000000001</v>
      </c>
    </row>
    <row r="327" spans="1:9" s="289" customFormat="1" ht="17.25" customHeight="1" x14ac:dyDescent="0.3">
      <c r="A327" s="407">
        <v>319</v>
      </c>
      <c r="B327" s="410" t="s">
        <v>1151</v>
      </c>
      <c r="C327" s="410" t="s">
        <v>1138</v>
      </c>
      <c r="D327" s="677" t="s">
        <v>2136</v>
      </c>
      <c r="E327" s="407" t="s">
        <v>1032</v>
      </c>
      <c r="F327" s="407" t="s">
        <v>334</v>
      </c>
      <c r="G327" s="673">
        <v>100</v>
      </c>
      <c r="H327" s="673">
        <v>100</v>
      </c>
      <c r="I327" s="670">
        <v>19.600000000000001</v>
      </c>
    </row>
    <row r="328" spans="1:9" s="289" customFormat="1" ht="17.25" customHeight="1" x14ac:dyDescent="0.3">
      <c r="A328" s="407">
        <v>320</v>
      </c>
      <c r="B328" s="410" t="s">
        <v>1137</v>
      </c>
      <c r="C328" s="410" t="s">
        <v>1152</v>
      </c>
      <c r="D328" s="677" t="s">
        <v>2137</v>
      </c>
      <c r="E328" s="407" t="s">
        <v>1032</v>
      </c>
      <c r="F328" s="407" t="s">
        <v>334</v>
      </c>
      <c r="G328" s="673">
        <v>100</v>
      </c>
      <c r="H328" s="673">
        <v>100</v>
      </c>
      <c r="I328" s="670">
        <v>19.600000000000001</v>
      </c>
    </row>
    <row r="329" spans="1:9" s="289" customFormat="1" ht="17.25" customHeight="1" x14ac:dyDescent="0.3">
      <c r="A329" s="407">
        <v>321</v>
      </c>
      <c r="B329" s="410" t="s">
        <v>1153</v>
      </c>
      <c r="C329" s="410" t="s">
        <v>1154</v>
      </c>
      <c r="D329" s="677" t="s">
        <v>2138</v>
      </c>
      <c r="E329" s="407" t="s">
        <v>1032</v>
      </c>
      <c r="F329" s="407" t="s">
        <v>334</v>
      </c>
      <c r="G329" s="673">
        <v>100</v>
      </c>
      <c r="H329" s="673">
        <v>100</v>
      </c>
      <c r="I329" s="670">
        <v>19.600000000000001</v>
      </c>
    </row>
    <row r="330" spans="1:9" s="289" customFormat="1" ht="17.25" customHeight="1" x14ac:dyDescent="0.3">
      <c r="A330" s="407">
        <v>322</v>
      </c>
      <c r="B330" s="410" t="s">
        <v>1155</v>
      </c>
      <c r="C330" s="410" t="s">
        <v>1141</v>
      </c>
      <c r="D330" s="677" t="s">
        <v>2139</v>
      </c>
      <c r="E330" s="407" t="s">
        <v>1032</v>
      </c>
      <c r="F330" s="407" t="s">
        <v>334</v>
      </c>
      <c r="G330" s="673">
        <v>100</v>
      </c>
      <c r="H330" s="673">
        <v>100</v>
      </c>
      <c r="I330" s="670">
        <v>19.600000000000001</v>
      </c>
    </row>
    <row r="331" spans="1:9" s="289" customFormat="1" ht="17.25" customHeight="1" x14ac:dyDescent="0.3">
      <c r="A331" s="407">
        <v>323</v>
      </c>
      <c r="B331" s="410" t="s">
        <v>907</v>
      </c>
      <c r="C331" s="410" t="s">
        <v>1156</v>
      </c>
      <c r="D331" s="677" t="s">
        <v>2140</v>
      </c>
      <c r="E331" s="407" t="s">
        <v>1032</v>
      </c>
      <c r="F331" s="407" t="s">
        <v>334</v>
      </c>
      <c r="G331" s="673">
        <v>100</v>
      </c>
      <c r="H331" s="673">
        <v>100</v>
      </c>
      <c r="I331" s="670">
        <v>19.600000000000001</v>
      </c>
    </row>
    <row r="332" spans="1:9" s="289" customFormat="1" ht="17.25" customHeight="1" x14ac:dyDescent="0.3">
      <c r="A332" s="407">
        <v>324</v>
      </c>
      <c r="B332" s="410" t="s">
        <v>1157</v>
      </c>
      <c r="C332" s="410" t="s">
        <v>1158</v>
      </c>
      <c r="D332" s="677" t="s">
        <v>2141</v>
      </c>
      <c r="E332" s="407" t="s">
        <v>1032</v>
      </c>
      <c r="F332" s="407" t="s">
        <v>334</v>
      </c>
      <c r="G332" s="673">
        <v>100</v>
      </c>
      <c r="H332" s="673">
        <v>100</v>
      </c>
      <c r="I332" s="670">
        <v>20</v>
      </c>
    </row>
    <row r="333" spans="1:9" s="289" customFormat="1" ht="17.25" customHeight="1" x14ac:dyDescent="0.3">
      <c r="A333" s="407">
        <v>325</v>
      </c>
      <c r="B333" s="410" t="s">
        <v>763</v>
      </c>
      <c r="C333" s="410" t="s">
        <v>1159</v>
      </c>
      <c r="D333" s="677" t="s">
        <v>2142</v>
      </c>
      <c r="E333" s="407" t="s">
        <v>1032</v>
      </c>
      <c r="F333" s="407" t="s">
        <v>334</v>
      </c>
      <c r="G333" s="673">
        <v>100</v>
      </c>
      <c r="H333" s="673">
        <v>100</v>
      </c>
      <c r="I333" s="670">
        <v>19.600000000000001</v>
      </c>
    </row>
    <row r="334" spans="1:9" s="289" customFormat="1" ht="17.25" customHeight="1" x14ac:dyDescent="0.3">
      <c r="A334" s="407">
        <v>326</v>
      </c>
      <c r="B334" s="410" t="s">
        <v>1160</v>
      </c>
      <c r="C334" s="410" t="s">
        <v>1161</v>
      </c>
      <c r="D334" s="677" t="s">
        <v>2143</v>
      </c>
      <c r="E334" s="407" t="s">
        <v>1032</v>
      </c>
      <c r="F334" s="407" t="s">
        <v>334</v>
      </c>
      <c r="G334" s="673">
        <v>100</v>
      </c>
      <c r="H334" s="673">
        <v>100</v>
      </c>
      <c r="I334" s="670">
        <v>20</v>
      </c>
    </row>
    <row r="335" spans="1:9" s="289" customFormat="1" ht="17.25" customHeight="1" x14ac:dyDescent="0.3">
      <c r="A335" s="407">
        <v>327</v>
      </c>
      <c r="B335" s="410" t="s">
        <v>1162</v>
      </c>
      <c r="C335" s="410" t="s">
        <v>1163</v>
      </c>
      <c r="D335" s="677" t="s">
        <v>2144</v>
      </c>
      <c r="E335" s="407" t="s">
        <v>1032</v>
      </c>
      <c r="F335" s="407" t="s">
        <v>334</v>
      </c>
      <c r="G335" s="673">
        <v>100</v>
      </c>
      <c r="H335" s="673">
        <v>100</v>
      </c>
      <c r="I335" s="670">
        <v>19.600000000000001</v>
      </c>
    </row>
    <row r="336" spans="1:9" s="289" customFormat="1" ht="17.25" customHeight="1" x14ac:dyDescent="0.3">
      <c r="A336" s="407">
        <v>328</v>
      </c>
      <c r="B336" s="410" t="s">
        <v>1164</v>
      </c>
      <c r="C336" s="410" t="s">
        <v>1165</v>
      </c>
      <c r="D336" s="677" t="s">
        <v>2145</v>
      </c>
      <c r="E336" s="407" t="s">
        <v>1032</v>
      </c>
      <c r="F336" s="407" t="s">
        <v>334</v>
      </c>
      <c r="G336" s="673">
        <v>100</v>
      </c>
      <c r="H336" s="673">
        <v>100</v>
      </c>
      <c r="I336" s="670">
        <v>19.600000000000001</v>
      </c>
    </row>
    <row r="337" spans="1:9" s="289" customFormat="1" ht="17.25" customHeight="1" x14ac:dyDescent="0.3">
      <c r="A337" s="407">
        <v>329</v>
      </c>
      <c r="B337" s="410" t="s">
        <v>1009</v>
      </c>
      <c r="C337" s="410" t="s">
        <v>1166</v>
      </c>
      <c r="D337" s="677" t="s">
        <v>2146</v>
      </c>
      <c r="E337" s="407" t="s">
        <v>1032</v>
      </c>
      <c r="F337" s="407" t="s">
        <v>334</v>
      </c>
      <c r="G337" s="673">
        <v>100</v>
      </c>
      <c r="H337" s="673">
        <v>100</v>
      </c>
      <c r="I337" s="670">
        <v>19.600000000000001</v>
      </c>
    </row>
    <row r="338" spans="1:9" s="289" customFormat="1" ht="17.25" customHeight="1" x14ac:dyDescent="0.3">
      <c r="A338" s="407">
        <v>330</v>
      </c>
      <c r="B338" s="410" t="s">
        <v>1167</v>
      </c>
      <c r="C338" s="410" t="s">
        <v>1168</v>
      </c>
      <c r="D338" s="677" t="s">
        <v>2147</v>
      </c>
      <c r="E338" s="407" t="s">
        <v>1032</v>
      </c>
      <c r="F338" s="407" t="s">
        <v>334</v>
      </c>
      <c r="G338" s="673">
        <v>100</v>
      </c>
      <c r="H338" s="673">
        <v>100</v>
      </c>
      <c r="I338" s="670">
        <v>19.600000000000001</v>
      </c>
    </row>
    <row r="339" spans="1:9" s="289" customFormat="1" ht="17.25" customHeight="1" x14ac:dyDescent="0.3">
      <c r="A339" s="407">
        <v>331</v>
      </c>
      <c r="B339" s="410" t="s">
        <v>1169</v>
      </c>
      <c r="C339" s="410" t="s">
        <v>1170</v>
      </c>
      <c r="D339" s="677" t="s">
        <v>2148</v>
      </c>
      <c r="E339" s="407" t="s">
        <v>1032</v>
      </c>
      <c r="F339" s="407" t="s">
        <v>334</v>
      </c>
      <c r="G339" s="673">
        <v>100</v>
      </c>
      <c r="H339" s="673">
        <v>100</v>
      </c>
      <c r="I339" s="670">
        <v>20</v>
      </c>
    </row>
    <row r="340" spans="1:9" s="289" customFormat="1" ht="17.25" customHeight="1" x14ac:dyDescent="0.3">
      <c r="A340" s="407">
        <v>332</v>
      </c>
      <c r="B340" s="410" t="s">
        <v>709</v>
      </c>
      <c r="C340" s="410" t="s">
        <v>1171</v>
      </c>
      <c r="D340" s="677" t="s">
        <v>2149</v>
      </c>
      <c r="E340" s="407" t="s">
        <v>1032</v>
      </c>
      <c r="F340" s="407" t="s">
        <v>334</v>
      </c>
      <c r="G340" s="673">
        <v>100</v>
      </c>
      <c r="H340" s="673">
        <v>100</v>
      </c>
      <c r="I340" s="670">
        <v>19.600000000000001</v>
      </c>
    </row>
    <row r="341" spans="1:9" s="289" customFormat="1" ht="17.25" customHeight="1" x14ac:dyDescent="0.3">
      <c r="A341" s="407">
        <v>333</v>
      </c>
      <c r="B341" s="410" t="s">
        <v>1114</v>
      </c>
      <c r="C341" s="410" t="s">
        <v>1172</v>
      </c>
      <c r="D341" s="677" t="s">
        <v>2150</v>
      </c>
      <c r="E341" s="407" t="s">
        <v>1032</v>
      </c>
      <c r="F341" s="407" t="s">
        <v>334</v>
      </c>
      <c r="G341" s="673">
        <v>100</v>
      </c>
      <c r="H341" s="673">
        <v>100</v>
      </c>
      <c r="I341" s="670">
        <v>20</v>
      </c>
    </row>
    <row r="342" spans="1:9" s="289" customFormat="1" ht="17.25" customHeight="1" x14ac:dyDescent="0.3">
      <c r="A342" s="407">
        <v>334</v>
      </c>
      <c r="B342" s="410" t="s">
        <v>962</v>
      </c>
      <c r="C342" s="410" t="s">
        <v>1173</v>
      </c>
      <c r="D342" s="677" t="s">
        <v>2151</v>
      </c>
      <c r="E342" s="407" t="s">
        <v>1032</v>
      </c>
      <c r="F342" s="407" t="s">
        <v>334</v>
      </c>
      <c r="G342" s="673">
        <v>100</v>
      </c>
      <c r="H342" s="673">
        <v>100</v>
      </c>
      <c r="I342" s="670">
        <v>19.600000000000001</v>
      </c>
    </row>
    <row r="343" spans="1:9" s="289" customFormat="1" ht="17.25" customHeight="1" x14ac:dyDescent="0.3">
      <c r="A343" s="407">
        <v>335</v>
      </c>
      <c r="B343" s="410" t="s">
        <v>1112</v>
      </c>
      <c r="C343" s="410" t="s">
        <v>1174</v>
      </c>
      <c r="D343" s="677" t="s">
        <v>2152</v>
      </c>
      <c r="E343" s="407" t="s">
        <v>1032</v>
      </c>
      <c r="F343" s="407" t="s">
        <v>334</v>
      </c>
      <c r="G343" s="673">
        <v>100</v>
      </c>
      <c r="H343" s="673">
        <v>100</v>
      </c>
      <c r="I343" s="670">
        <v>19.600000000000001</v>
      </c>
    </row>
    <row r="344" spans="1:9" s="289" customFormat="1" ht="17.25" customHeight="1" x14ac:dyDescent="0.3">
      <c r="A344" s="407">
        <v>336</v>
      </c>
      <c r="B344" s="410" t="s">
        <v>1007</v>
      </c>
      <c r="C344" s="410" t="s">
        <v>1175</v>
      </c>
      <c r="D344" s="677" t="s">
        <v>2153</v>
      </c>
      <c r="E344" s="407" t="s">
        <v>1032</v>
      </c>
      <c r="F344" s="407" t="s">
        <v>334</v>
      </c>
      <c r="G344" s="673">
        <v>100</v>
      </c>
      <c r="H344" s="673">
        <v>100</v>
      </c>
      <c r="I344" s="670">
        <v>20</v>
      </c>
    </row>
    <row r="345" spans="1:9" s="289" customFormat="1" ht="17.25" customHeight="1" x14ac:dyDescent="0.3">
      <c r="A345" s="407">
        <v>337</v>
      </c>
      <c r="B345" s="410" t="s">
        <v>1176</v>
      </c>
      <c r="C345" s="410" t="s">
        <v>1177</v>
      </c>
      <c r="D345" s="677" t="s">
        <v>2154</v>
      </c>
      <c r="E345" s="407" t="s">
        <v>1032</v>
      </c>
      <c r="F345" s="407" t="s">
        <v>334</v>
      </c>
      <c r="G345" s="673">
        <v>100</v>
      </c>
      <c r="H345" s="673">
        <v>100</v>
      </c>
      <c r="I345" s="670">
        <v>19.600000000000001</v>
      </c>
    </row>
    <row r="346" spans="1:9" s="289" customFormat="1" ht="17.25" customHeight="1" x14ac:dyDescent="0.3">
      <c r="A346" s="407">
        <v>338</v>
      </c>
      <c r="B346" s="410" t="s">
        <v>1137</v>
      </c>
      <c r="C346" s="410" t="s">
        <v>1178</v>
      </c>
      <c r="D346" s="677" t="s">
        <v>2155</v>
      </c>
      <c r="E346" s="407" t="s">
        <v>1032</v>
      </c>
      <c r="F346" s="407" t="s">
        <v>334</v>
      </c>
      <c r="G346" s="673">
        <v>100</v>
      </c>
      <c r="H346" s="673">
        <v>100</v>
      </c>
      <c r="I346" s="670">
        <v>19.600000000000001</v>
      </c>
    </row>
    <row r="347" spans="1:9" s="289" customFormat="1" ht="17.25" customHeight="1" x14ac:dyDescent="0.3">
      <c r="A347" s="407">
        <v>339</v>
      </c>
      <c r="B347" s="410" t="s">
        <v>1070</v>
      </c>
      <c r="C347" s="410" t="s">
        <v>1179</v>
      </c>
      <c r="D347" s="677" t="s">
        <v>2156</v>
      </c>
      <c r="E347" s="407" t="s">
        <v>1032</v>
      </c>
      <c r="F347" s="407" t="s">
        <v>334</v>
      </c>
      <c r="G347" s="673">
        <v>100</v>
      </c>
      <c r="H347" s="673">
        <v>100</v>
      </c>
      <c r="I347" s="670">
        <v>19.600000000000001</v>
      </c>
    </row>
    <row r="348" spans="1:9" s="289" customFormat="1" ht="17.25" customHeight="1" x14ac:dyDescent="0.3">
      <c r="A348" s="407">
        <v>340</v>
      </c>
      <c r="B348" s="410" t="s">
        <v>1068</v>
      </c>
      <c r="C348" s="410" t="s">
        <v>1180</v>
      </c>
      <c r="D348" s="677" t="s">
        <v>1637</v>
      </c>
      <c r="E348" s="407" t="s">
        <v>1032</v>
      </c>
      <c r="F348" s="407" t="s">
        <v>334</v>
      </c>
      <c r="G348" s="673">
        <v>100</v>
      </c>
      <c r="H348" s="673">
        <v>100</v>
      </c>
      <c r="I348" s="670">
        <v>19.600000000000001</v>
      </c>
    </row>
    <row r="349" spans="1:9" s="289" customFormat="1" ht="17.25" customHeight="1" x14ac:dyDescent="0.3">
      <c r="A349" s="407">
        <v>341</v>
      </c>
      <c r="B349" s="410" t="s">
        <v>782</v>
      </c>
      <c r="C349" s="410" t="s">
        <v>1181</v>
      </c>
      <c r="D349" s="677" t="s">
        <v>2157</v>
      </c>
      <c r="E349" s="407" t="s">
        <v>1032</v>
      </c>
      <c r="F349" s="407" t="s">
        <v>334</v>
      </c>
      <c r="G349" s="673">
        <v>100</v>
      </c>
      <c r="H349" s="673">
        <v>100</v>
      </c>
      <c r="I349" s="670">
        <v>19.600000000000001</v>
      </c>
    </row>
    <row r="350" spans="1:9" s="289" customFormat="1" ht="17.25" customHeight="1" x14ac:dyDescent="0.3">
      <c r="A350" s="407">
        <v>342</v>
      </c>
      <c r="B350" s="410" t="s">
        <v>1182</v>
      </c>
      <c r="C350" s="410" t="s">
        <v>1183</v>
      </c>
      <c r="D350" s="677" t="s">
        <v>2158</v>
      </c>
      <c r="E350" s="407" t="s">
        <v>1032</v>
      </c>
      <c r="F350" s="407" t="s">
        <v>334</v>
      </c>
      <c r="G350" s="673">
        <v>100</v>
      </c>
      <c r="H350" s="673">
        <v>100</v>
      </c>
      <c r="I350" s="670">
        <v>20</v>
      </c>
    </row>
    <row r="351" spans="1:9" s="289" customFormat="1" ht="17.25" customHeight="1" x14ac:dyDescent="0.3">
      <c r="A351" s="407">
        <v>343</v>
      </c>
      <c r="B351" s="410" t="s">
        <v>1184</v>
      </c>
      <c r="C351" s="410" t="s">
        <v>1185</v>
      </c>
      <c r="D351" s="677" t="s">
        <v>2159</v>
      </c>
      <c r="E351" s="407" t="s">
        <v>1032</v>
      </c>
      <c r="F351" s="407" t="s">
        <v>334</v>
      </c>
      <c r="G351" s="673">
        <v>100</v>
      </c>
      <c r="H351" s="673">
        <v>100</v>
      </c>
      <c r="I351" s="670">
        <v>19.600000000000001</v>
      </c>
    </row>
    <row r="352" spans="1:9" s="289" customFormat="1" ht="17.25" customHeight="1" x14ac:dyDescent="0.3">
      <c r="A352" s="407">
        <v>344</v>
      </c>
      <c r="B352" s="410" t="s">
        <v>1186</v>
      </c>
      <c r="C352" s="410" t="s">
        <v>1187</v>
      </c>
      <c r="D352" s="677" t="s">
        <v>2160</v>
      </c>
      <c r="E352" s="407" t="s">
        <v>1032</v>
      </c>
      <c r="F352" s="407" t="s">
        <v>334</v>
      </c>
      <c r="G352" s="673">
        <v>100</v>
      </c>
      <c r="H352" s="673">
        <v>100</v>
      </c>
      <c r="I352" s="670">
        <v>20</v>
      </c>
    </row>
    <row r="353" spans="1:9" s="289" customFormat="1" ht="17.25" customHeight="1" x14ac:dyDescent="0.3">
      <c r="A353" s="407">
        <v>345</v>
      </c>
      <c r="B353" s="410" t="s">
        <v>1188</v>
      </c>
      <c r="C353" s="410" t="s">
        <v>1189</v>
      </c>
      <c r="D353" s="677" t="s">
        <v>2161</v>
      </c>
      <c r="E353" s="407" t="s">
        <v>1032</v>
      </c>
      <c r="F353" s="407" t="s">
        <v>334</v>
      </c>
      <c r="G353" s="673">
        <v>100</v>
      </c>
      <c r="H353" s="673">
        <v>100</v>
      </c>
      <c r="I353" s="670">
        <v>19.600000000000001</v>
      </c>
    </row>
    <row r="354" spans="1:9" s="289" customFormat="1" ht="17.25" customHeight="1" x14ac:dyDescent="0.3">
      <c r="A354" s="407">
        <v>346</v>
      </c>
      <c r="B354" s="410" t="s">
        <v>1190</v>
      </c>
      <c r="C354" s="410" t="s">
        <v>1191</v>
      </c>
      <c r="D354" s="677" t="s">
        <v>2162</v>
      </c>
      <c r="E354" s="407" t="s">
        <v>1032</v>
      </c>
      <c r="F354" s="407" t="s">
        <v>334</v>
      </c>
      <c r="G354" s="673">
        <v>100</v>
      </c>
      <c r="H354" s="673">
        <v>100</v>
      </c>
      <c r="I354" s="670">
        <v>19.600000000000001</v>
      </c>
    </row>
    <row r="355" spans="1:9" s="289" customFormat="1" ht="17.25" customHeight="1" x14ac:dyDescent="0.3">
      <c r="A355" s="407">
        <v>347</v>
      </c>
      <c r="B355" s="410" t="s">
        <v>1192</v>
      </c>
      <c r="C355" s="410" t="s">
        <v>1193</v>
      </c>
      <c r="D355" s="677" t="s">
        <v>2163</v>
      </c>
      <c r="E355" s="407" t="s">
        <v>1032</v>
      </c>
      <c r="F355" s="407" t="s">
        <v>334</v>
      </c>
      <c r="G355" s="673">
        <v>100</v>
      </c>
      <c r="H355" s="673">
        <v>100</v>
      </c>
      <c r="I355" s="670">
        <v>19.600000000000001</v>
      </c>
    </row>
    <row r="356" spans="1:9" s="289" customFormat="1" ht="17.25" customHeight="1" x14ac:dyDescent="0.3">
      <c r="A356" s="407">
        <v>348</v>
      </c>
      <c r="B356" s="410" t="s">
        <v>1194</v>
      </c>
      <c r="C356" s="410" t="s">
        <v>1195</v>
      </c>
      <c r="D356" s="677" t="s">
        <v>2164</v>
      </c>
      <c r="E356" s="407" t="s">
        <v>1032</v>
      </c>
      <c r="F356" s="407" t="s">
        <v>334</v>
      </c>
      <c r="G356" s="673">
        <v>100</v>
      </c>
      <c r="H356" s="673">
        <v>100</v>
      </c>
      <c r="I356" s="670">
        <v>19.600000000000001</v>
      </c>
    </row>
    <row r="357" spans="1:9" s="289" customFormat="1" ht="17.25" customHeight="1" x14ac:dyDescent="0.3">
      <c r="A357" s="407">
        <v>349</v>
      </c>
      <c r="B357" s="410" t="s">
        <v>907</v>
      </c>
      <c r="C357" s="410" t="s">
        <v>1196</v>
      </c>
      <c r="D357" s="677" t="s">
        <v>2165</v>
      </c>
      <c r="E357" s="407" t="s">
        <v>1032</v>
      </c>
      <c r="F357" s="407" t="s">
        <v>334</v>
      </c>
      <c r="G357" s="673">
        <v>100</v>
      </c>
      <c r="H357" s="673">
        <v>100</v>
      </c>
      <c r="I357" s="670">
        <v>19.600000000000001</v>
      </c>
    </row>
    <row r="358" spans="1:9" s="289" customFormat="1" ht="17.25" customHeight="1" x14ac:dyDescent="0.3">
      <c r="A358" s="407">
        <v>350</v>
      </c>
      <c r="B358" s="410" t="s">
        <v>907</v>
      </c>
      <c r="C358" s="410" t="s">
        <v>1197</v>
      </c>
      <c r="D358" s="677" t="s">
        <v>2166</v>
      </c>
      <c r="E358" s="407" t="s">
        <v>1032</v>
      </c>
      <c r="F358" s="407" t="s">
        <v>334</v>
      </c>
      <c r="G358" s="673">
        <v>100</v>
      </c>
      <c r="H358" s="673">
        <v>100</v>
      </c>
      <c r="I358" s="670">
        <v>19.600000000000001</v>
      </c>
    </row>
    <row r="359" spans="1:9" s="289" customFormat="1" ht="17.25" customHeight="1" x14ac:dyDescent="0.3">
      <c r="A359" s="407">
        <v>351</v>
      </c>
      <c r="B359" s="410" t="s">
        <v>1198</v>
      </c>
      <c r="C359" s="410" t="s">
        <v>1199</v>
      </c>
      <c r="D359" s="677" t="s">
        <v>2167</v>
      </c>
      <c r="E359" s="407" t="s">
        <v>1032</v>
      </c>
      <c r="F359" s="407" t="s">
        <v>334</v>
      </c>
      <c r="G359" s="673">
        <v>100</v>
      </c>
      <c r="H359" s="673">
        <v>100</v>
      </c>
      <c r="I359" s="670">
        <v>19.600000000000001</v>
      </c>
    </row>
    <row r="360" spans="1:9" s="289" customFormat="1" ht="17.25" customHeight="1" x14ac:dyDescent="0.3">
      <c r="A360" s="407">
        <v>352</v>
      </c>
      <c r="B360" s="410" t="s">
        <v>763</v>
      </c>
      <c r="C360" s="410" t="s">
        <v>1200</v>
      </c>
      <c r="D360" s="677" t="s">
        <v>2168</v>
      </c>
      <c r="E360" s="407" t="s">
        <v>1032</v>
      </c>
      <c r="F360" s="407" t="s">
        <v>334</v>
      </c>
      <c r="G360" s="673">
        <v>100</v>
      </c>
      <c r="H360" s="673">
        <v>100</v>
      </c>
      <c r="I360" s="670">
        <v>19.600000000000001</v>
      </c>
    </row>
    <row r="361" spans="1:9" s="289" customFormat="1" ht="17.25" customHeight="1" x14ac:dyDescent="0.3">
      <c r="A361" s="407">
        <v>353</v>
      </c>
      <c r="B361" s="410" t="s">
        <v>1201</v>
      </c>
      <c r="C361" s="410" t="s">
        <v>1127</v>
      </c>
      <c r="D361" s="677" t="s">
        <v>2169</v>
      </c>
      <c r="E361" s="407" t="s">
        <v>1032</v>
      </c>
      <c r="F361" s="407" t="s">
        <v>334</v>
      </c>
      <c r="G361" s="673">
        <v>100</v>
      </c>
      <c r="H361" s="673">
        <v>100</v>
      </c>
      <c r="I361" s="670">
        <v>19.600000000000001</v>
      </c>
    </row>
    <row r="362" spans="1:9" s="289" customFormat="1" ht="17.25" customHeight="1" x14ac:dyDescent="0.3">
      <c r="A362" s="407">
        <v>354</v>
      </c>
      <c r="B362" s="410" t="s">
        <v>962</v>
      </c>
      <c r="C362" s="410" t="s">
        <v>1189</v>
      </c>
      <c r="D362" s="677" t="s">
        <v>2170</v>
      </c>
      <c r="E362" s="407" t="s">
        <v>1032</v>
      </c>
      <c r="F362" s="407" t="s">
        <v>334</v>
      </c>
      <c r="G362" s="673">
        <v>100</v>
      </c>
      <c r="H362" s="673">
        <v>100</v>
      </c>
      <c r="I362" s="670">
        <v>19.600000000000001</v>
      </c>
    </row>
    <row r="363" spans="1:9" s="289" customFormat="1" ht="17.25" customHeight="1" x14ac:dyDescent="0.3">
      <c r="A363" s="407">
        <v>355</v>
      </c>
      <c r="B363" s="410" t="s">
        <v>1202</v>
      </c>
      <c r="C363" s="410" t="s">
        <v>1203</v>
      </c>
      <c r="D363" s="665">
        <v>38001021826</v>
      </c>
      <c r="E363" s="407" t="s">
        <v>1032</v>
      </c>
      <c r="F363" s="407" t="s">
        <v>334</v>
      </c>
      <c r="G363" s="673">
        <v>100</v>
      </c>
      <c r="H363" s="673">
        <v>100</v>
      </c>
      <c r="I363" s="670">
        <v>19.600000000000001</v>
      </c>
    </row>
    <row r="364" spans="1:9" s="289" customFormat="1" ht="17.25" customHeight="1" x14ac:dyDescent="0.3">
      <c r="A364" s="407">
        <v>356</v>
      </c>
      <c r="B364" s="410" t="s">
        <v>1204</v>
      </c>
      <c r="C364" s="410" t="s">
        <v>1205</v>
      </c>
      <c r="D364" s="677" t="s">
        <v>2171</v>
      </c>
      <c r="E364" s="407" t="s">
        <v>1032</v>
      </c>
      <c r="F364" s="407" t="s">
        <v>334</v>
      </c>
      <c r="G364" s="673">
        <v>100</v>
      </c>
      <c r="H364" s="673">
        <v>100</v>
      </c>
      <c r="I364" s="670">
        <v>19.600000000000001</v>
      </c>
    </row>
    <row r="365" spans="1:9" s="289" customFormat="1" ht="17.25" customHeight="1" x14ac:dyDescent="0.3">
      <c r="A365" s="407">
        <v>357</v>
      </c>
      <c r="B365" s="410" t="s">
        <v>962</v>
      </c>
      <c r="C365" s="410" t="s">
        <v>1206</v>
      </c>
      <c r="D365" s="677" t="s">
        <v>2172</v>
      </c>
      <c r="E365" s="407" t="s">
        <v>1032</v>
      </c>
      <c r="F365" s="407" t="s">
        <v>334</v>
      </c>
      <c r="G365" s="673">
        <v>100</v>
      </c>
      <c r="H365" s="673">
        <v>100</v>
      </c>
      <c r="I365" s="670">
        <v>19.600000000000001</v>
      </c>
    </row>
    <row r="366" spans="1:9" s="289" customFormat="1" ht="17.25" customHeight="1" x14ac:dyDescent="0.3">
      <c r="A366" s="407">
        <v>358</v>
      </c>
      <c r="B366" s="410" t="s">
        <v>1207</v>
      </c>
      <c r="C366" s="410" t="s">
        <v>1208</v>
      </c>
      <c r="D366" s="677" t="s">
        <v>2173</v>
      </c>
      <c r="E366" s="407" t="s">
        <v>1032</v>
      </c>
      <c r="F366" s="407" t="s">
        <v>334</v>
      </c>
      <c r="G366" s="673">
        <v>100</v>
      </c>
      <c r="H366" s="673">
        <v>100</v>
      </c>
      <c r="I366" s="670">
        <v>19.600000000000001</v>
      </c>
    </row>
    <row r="367" spans="1:9" s="289" customFormat="1" ht="17.25" customHeight="1" x14ac:dyDescent="0.3">
      <c r="A367" s="407">
        <v>359</v>
      </c>
      <c r="B367" s="410" t="s">
        <v>1143</v>
      </c>
      <c r="C367" s="410" t="s">
        <v>1209</v>
      </c>
      <c r="D367" s="677" t="s">
        <v>2174</v>
      </c>
      <c r="E367" s="407" t="s">
        <v>1032</v>
      </c>
      <c r="F367" s="407" t="s">
        <v>334</v>
      </c>
      <c r="G367" s="673">
        <v>100</v>
      </c>
      <c r="H367" s="673">
        <v>100</v>
      </c>
      <c r="I367" s="670">
        <v>19.600000000000001</v>
      </c>
    </row>
    <row r="368" spans="1:9" s="289" customFormat="1" ht="17.25" customHeight="1" x14ac:dyDescent="0.3">
      <c r="A368" s="407">
        <v>360</v>
      </c>
      <c r="B368" s="410" t="s">
        <v>874</v>
      </c>
      <c r="C368" s="410" t="s">
        <v>1210</v>
      </c>
      <c r="D368" s="677" t="s">
        <v>2175</v>
      </c>
      <c r="E368" s="407" t="s">
        <v>1032</v>
      </c>
      <c r="F368" s="407" t="s">
        <v>334</v>
      </c>
      <c r="G368" s="673">
        <v>100</v>
      </c>
      <c r="H368" s="673">
        <v>100</v>
      </c>
      <c r="I368" s="670">
        <v>19.600000000000001</v>
      </c>
    </row>
    <row r="369" spans="1:9" s="289" customFormat="1" ht="17.25" customHeight="1" x14ac:dyDescent="0.3">
      <c r="A369" s="407">
        <v>361</v>
      </c>
      <c r="B369" s="410" t="s">
        <v>1120</v>
      </c>
      <c r="C369" s="410" t="s">
        <v>1211</v>
      </c>
      <c r="D369" s="677" t="s">
        <v>2176</v>
      </c>
      <c r="E369" s="407" t="s">
        <v>1032</v>
      </c>
      <c r="F369" s="407" t="s">
        <v>334</v>
      </c>
      <c r="G369" s="673">
        <v>100</v>
      </c>
      <c r="H369" s="673">
        <v>100</v>
      </c>
      <c r="I369" s="670">
        <v>19.600000000000001</v>
      </c>
    </row>
    <row r="370" spans="1:9" s="289" customFormat="1" ht="17.25" customHeight="1" x14ac:dyDescent="0.3">
      <c r="A370" s="407">
        <v>362</v>
      </c>
      <c r="B370" s="410" t="s">
        <v>1212</v>
      </c>
      <c r="C370" s="410" t="s">
        <v>1213</v>
      </c>
      <c r="D370" s="677" t="s">
        <v>2177</v>
      </c>
      <c r="E370" s="407" t="s">
        <v>1032</v>
      </c>
      <c r="F370" s="407" t="s">
        <v>334</v>
      </c>
      <c r="G370" s="673">
        <v>100</v>
      </c>
      <c r="H370" s="673">
        <v>100</v>
      </c>
      <c r="I370" s="670">
        <v>19.600000000000001</v>
      </c>
    </row>
    <row r="371" spans="1:9" s="289" customFormat="1" ht="17.25" customHeight="1" x14ac:dyDescent="0.3">
      <c r="A371" s="407">
        <v>363</v>
      </c>
      <c r="B371" s="410" t="s">
        <v>1214</v>
      </c>
      <c r="C371" s="410" t="s">
        <v>1141</v>
      </c>
      <c r="D371" s="677" t="s">
        <v>2178</v>
      </c>
      <c r="E371" s="407" t="s">
        <v>1032</v>
      </c>
      <c r="F371" s="407" t="s">
        <v>334</v>
      </c>
      <c r="G371" s="673">
        <v>100</v>
      </c>
      <c r="H371" s="673">
        <v>100</v>
      </c>
      <c r="I371" s="670">
        <v>19.600000000000001</v>
      </c>
    </row>
    <row r="372" spans="1:9" s="289" customFormat="1" ht="17.25" customHeight="1" x14ac:dyDescent="0.3">
      <c r="A372" s="407">
        <v>364</v>
      </c>
      <c r="B372" s="410" t="s">
        <v>1151</v>
      </c>
      <c r="C372" s="410" t="s">
        <v>1215</v>
      </c>
      <c r="D372" s="677" t="s">
        <v>2179</v>
      </c>
      <c r="E372" s="407" t="s">
        <v>1032</v>
      </c>
      <c r="F372" s="407" t="s">
        <v>334</v>
      </c>
      <c r="G372" s="673">
        <v>100</v>
      </c>
      <c r="H372" s="673">
        <v>100</v>
      </c>
      <c r="I372" s="670">
        <v>19.600000000000001</v>
      </c>
    </row>
    <row r="373" spans="1:9" s="289" customFormat="1" ht="17.25" customHeight="1" x14ac:dyDescent="0.3">
      <c r="A373" s="407">
        <v>365</v>
      </c>
      <c r="B373" s="410" t="s">
        <v>907</v>
      </c>
      <c r="C373" s="410" t="s">
        <v>1216</v>
      </c>
      <c r="D373" s="677" t="s">
        <v>2180</v>
      </c>
      <c r="E373" s="407" t="s">
        <v>1032</v>
      </c>
      <c r="F373" s="407" t="s">
        <v>334</v>
      </c>
      <c r="G373" s="673">
        <v>100</v>
      </c>
      <c r="H373" s="673">
        <v>100</v>
      </c>
      <c r="I373" s="670">
        <v>20</v>
      </c>
    </row>
    <row r="374" spans="1:9" s="289" customFormat="1" ht="17.25" customHeight="1" x14ac:dyDescent="0.3">
      <c r="A374" s="407">
        <v>366</v>
      </c>
      <c r="B374" s="410" t="s">
        <v>1217</v>
      </c>
      <c r="C374" s="410" t="s">
        <v>1218</v>
      </c>
      <c r="D374" s="665">
        <v>1011046860</v>
      </c>
      <c r="E374" s="407" t="s">
        <v>1032</v>
      </c>
      <c r="F374" s="407" t="s">
        <v>334</v>
      </c>
      <c r="G374" s="673">
        <v>100</v>
      </c>
      <c r="H374" s="673">
        <v>100</v>
      </c>
      <c r="I374" s="670">
        <v>19.600000000000001</v>
      </c>
    </row>
    <row r="375" spans="1:9" s="289" customFormat="1" ht="17.25" customHeight="1" x14ac:dyDescent="0.3">
      <c r="A375" s="407">
        <v>367</v>
      </c>
      <c r="B375" s="410" t="s">
        <v>1010</v>
      </c>
      <c r="C375" s="410" t="s">
        <v>1219</v>
      </c>
      <c r="D375" s="677" t="s">
        <v>2181</v>
      </c>
      <c r="E375" s="407" t="s">
        <v>1032</v>
      </c>
      <c r="F375" s="407" t="s">
        <v>334</v>
      </c>
      <c r="G375" s="673">
        <v>100</v>
      </c>
      <c r="H375" s="673">
        <v>100</v>
      </c>
      <c r="I375" s="670">
        <v>20</v>
      </c>
    </row>
    <row r="376" spans="1:9" s="289" customFormat="1" ht="17.25" customHeight="1" x14ac:dyDescent="0.3">
      <c r="A376" s="407">
        <v>368</v>
      </c>
      <c r="B376" s="410" t="s">
        <v>1220</v>
      </c>
      <c r="C376" s="410" t="s">
        <v>1221</v>
      </c>
      <c r="D376" s="677" t="s">
        <v>2182</v>
      </c>
      <c r="E376" s="407" t="s">
        <v>1032</v>
      </c>
      <c r="F376" s="407" t="s">
        <v>334</v>
      </c>
      <c r="G376" s="673">
        <v>100</v>
      </c>
      <c r="H376" s="673">
        <v>100</v>
      </c>
      <c r="I376" s="670">
        <v>20</v>
      </c>
    </row>
    <row r="377" spans="1:9" s="289" customFormat="1" ht="17.25" customHeight="1" x14ac:dyDescent="0.3">
      <c r="A377" s="407">
        <v>369</v>
      </c>
      <c r="B377" s="410" t="s">
        <v>1182</v>
      </c>
      <c r="C377" s="410" t="s">
        <v>1222</v>
      </c>
      <c r="D377" s="677" t="s">
        <v>2183</v>
      </c>
      <c r="E377" s="407" t="s">
        <v>1032</v>
      </c>
      <c r="F377" s="407" t="s">
        <v>334</v>
      </c>
      <c r="G377" s="673">
        <v>100</v>
      </c>
      <c r="H377" s="673">
        <v>100</v>
      </c>
      <c r="I377" s="670">
        <v>19.600000000000001</v>
      </c>
    </row>
    <row r="378" spans="1:9" s="289" customFormat="1" ht="17.25" customHeight="1" x14ac:dyDescent="0.3">
      <c r="A378" s="407">
        <v>370</v>
      </c>
      <c r="B378" s="410" t="s">
        <v>962</v>
      </c>
      <c r="C378" s="410" t="s">
        <v>1223</v>
      </c>
      <c r="D378" s="677" t="s">
        <v>2184</v>
      </c>
      <c r="E378" s="407" t="s">
        <v>1032</v>
      </c>
      <c r="F378" s="407" t="s">
        <v>334</v>
      </c>
      <c r="G378" s="673">
        <v>100</v>
      </c>
      <c r="H378" s="673">
        <v>100</v>
      </c>
      <c r="I378" s="670">
        <v>19.600000000000001</v>
      </c>
    </row>
    <row r="379" spans="1:9" s="289" customFormat="1" ht="17.25" customHeight="1" x14ac:dyDescent="0.3">
      <c r="A379" s="407">
        <v>371</v>
      </c>
      <c r="B379" s="410" t="s">
        <v>962</v>
      </c>
      <c r="C379" s="410" t="s">
        <v>1041</v>
      </c>
      <c r="D379" s="677" t="s">
        <v>2185</v>
      </c>
      <c r="E379" s="407" t="s">
        <v>1032</v>
      </c>
      <c r="F379" s="407" t="s">
        <v>334</v>
      </c>
      <c r="G379" s="673">
        <v>100</v>
      </c>
      <c r="H379" s="673">
        <v>100</v>
      </c>
      <c r="I379" s="670">
        <v>19.600000000000001</v>
      </c>
    </row>
    <row r="380" spans="1:9" s="289" customFormat="1" ht="17.25" customHeight="1" x14ac:dyDescent="0.3">
      <c r="A380" s="407">
        <v>372</v>
      </c>
      <c r="B380" s="410" t="s">
        <v>1217</v>
      </c>
      <c r="C380" s="410" t="s">
        <v>1224</v>
      </c>
      <c r="D380" s="677" t="s">
        <v>2186</v>
      </c>
      <c r="E380" s="407" t="s">
        <v>1032</v>
      </c>
      <c r="F380" s="407" t="s">
        <v>334</v>
      </c>
      <c r="G380" s="673">
        <v>100</v>
      </c>
      <c r="H380" s="673">
        <v>100</v>
      </c>
      <c r="I380" s="670">
        <v>19.600000000000001</v>
      </c>
    </row>
    <row r="381" spans="1:9" s="289" customFormat="1" ht="17.25" customHeight="1" x14ac:dyDescent="0.3">
      <c r="A381" s="407">
        <v>373</v>
      </c>
      <c r="B381" s="410" t="s">
        <v>1182</v>
      </c>
      <c r="C381" s="410" t="s">
        <v>1225</v>
      </c>
      <c r="D381" s="677" t="s">
        <v>2187</v>
      </c>
      <c r="E381" s="407" t="s">
        <v>1032</v>
      </c>
      <c r="F381" s="407" t="s">
        <v>334</v>
      </c>
      <c r="G381" s="673">
        <v>100</v>
      </c>
      <c r="H381" s="673">
        <v>100</v>
      </c>
      <c r="I381" s="670">
        <v>19.600000000000001</v>
      </c>
    </row>
    <row r="382" spans="1:9" s="289" customFormat="1" ht="17.25" customHeight="1" x14ac:dyDescent="0.3">
      <c r="A382" s="407">
        <v>374</v>
      </c>
      <c r="B382" s="410" t="s">
        <v>1226</v>
      </c>
      <c r="C382" s="410" t="s">
        <v>1227</v>
      </c>
      <c r="D382" s="677" t="s">
        <v>1633</v>
      </c>
      <c r="E382" s="407" t="s">
        <v>1032</v>
      </c>
      <c r="F382" s="407" t="s">
        <v>334</v>
      </c>
      <c r="G382" s="673">
        <v>100</v>
      </c>
      <c r="H382" s="673">
        <v>100</v>
      </c>
      <c r="I382" s="670">
        <v>19.600000000000001</v>
      </c>
    </row>
    <row r="383" spans="1:9" s="289" customFormat="1" ht="17.25" customHeight="1" x14ac:dyDescent="0.3">
      <c r="A383" s="407">
        <v>375</v>
      </c>
      <c r="B383" s="410" t="s">
        <v>1010</v>
      </c>
      <c r="C383" s="410" t="s">
        <v>1141</v>
      </c>
      <c r="D383" s="665">
        <v>1011019323</v>
      </c>
      <c r="E383" s="407" t="s">
        <v>1032</v>
      </c>
      <c r="F383" s="407" t="s">
        <v>334</v>
      </c>
      <c r="G383" s="673">
        <v>100</v>
      </c>
      <c r="H383" s="673">
        <v>100</v>
      </c>
      <c r="I383" s="670">
        <v>20</v>
      </c>
    </row>
    <row r="384" spans="1:9" s="289" customFormat="1" ht="17.25" customHeight="1" x14ac:dyDescent="0.3">
      <c r="A384" s="407">
        <v>376</v>
      </c>
      <c r="B384" s="418" t="s">
        <v>1143</v>
      </c>
      <c r="C384" s="418" t="s">
        <v>1228</v>
      </c>
      <c r="D384" s="678" t="s">
        <v>2188</v>
      </c>
      <c r="E384" s="407" t="s">
        <v>1032</v>
      </c>
      <c r="F384" s="407" t="s">
        <v>334</v>
      </c>
      <c r="G384" s="673">
        <v>100</v>
      </c>
      <c r="H384" s="673">
        <v>100</v>
      </c>
      <c r="I384" s="670">
        <v>19.600000000000001</v>
      </c>
    </row>
    <row r="385" spans="1:9" s="289" customFormat="1" ht="17.25" customHeight="1" x14ac:dyDescent="0.3">
      <c r="A385" s="407">
        <v>377</v>
      </c>
      <c r="B385" s="418" t="s">
        <v>1229</v>
      </c>
      <c r="C385" s="418" t="s">
        <v>983</v>
      </c>
      <c r="D385" s="678" t="s">
        <v>2189</v>
      </c>
      <c r="E385" s="407" t="s">
        <v>1032</v>
      </c>
      <c r="F385" s="407" t="s">
        <v>334</v>
      </c>
      <c r="G385" s="673">
        <v>100</v>
      </c>
      <c r="H385" s="673">
        <v>100</v>
      </c>
      <c r="I385" s="670">
        <v>20</v>
      </c>
    </row>
    <row r="386" spans="1:9" s="289" customFormat="1" ht="17.25" customHeight="1" x14ac:dyDescent="0.3">
      <c r="A386" s="407">
        <v>378</v>
      </c>
      <c r="B386" s="418" t="s">
        <v>1120</v>
      </c>
      <c r="C386" s="418" t="s">
        <v>1230</v>
      </c>
      <c r="D386" s="678" t="s">
        <v>2190</v>
      </c>
      <c r="E386" s="407" t="s">
        <v>1032</v>
      </c>
      <c r="F386" s="407" t="s">
        <v>334</v>
      </c>
      <c r="G386" s="673">
        <v>100</v>
      </c>
      <c r="H386" s="673">
        <v>100</v>
      </c>
      <c r="I386" s="670">
        <v>20</v>
      </c>
    </row>
    <row r="387" spans="1:9" s="289" customFormat="1" ht="17.25" customHeight="1" x14ac:dyDescent="0.3">
      <c r="A387" s="407">
        <v>379</v>
      </c>
      <c r="B387" s="410" t="s">
        <v>1231</v>
      </c>
      <c r="C387" s="410" t="s">
        <v>1232</v>
      </c>
      <c r="D387" s="677" t="s">
        <v>2191</v>
      </c>
      <c r="E387" s="407" t="s">
        <v>1032</v>
      </c>
      <c r="F387" s="407" t="s">
        <v>334</v>
      </c>
      <c r="G387" s="673">
        <v>150</v>
      </c>
      <c r="H387" s="673">
        <v>150</v>
      </c>
      <c r="I387" s="670">
        <v>29.4</v>
      </c>
    </row>
    <row r="388" spans="1:9" s="289" customFormat="1" ht="17.25" customHeight="1" x14ac:dyDescent="0.3">
      <c r="A388" s="407">
        <v>380</v>
      </c>
      <c r="B388" s="411" t="s">
        <v>1194</v>
      </c>
      <c r="C388" s="411" t="s">
        <v>1233</v>
      </c>
      <c r="D388" s="677" t="s">
        <v>2192</v>
      </c>
      <c r="E388" s="407" t="s">
        <v>1032</v>
      </c>
      <c r="F388" s="407" t="s">
        <v>334</v>
      </c>
      <c r="G388" s="673">
        <v>200</v>
      </c>
      <c r="H388" s="673">
        <v>200</v>
      </c>
      <c r="I388" s="670">
        <v>40</v>
      </c>
    </row>
    <row r="389" spans="1:9" s="289" customFormat="1" ht="17.25" customHeight="1" x14ac:dyDescent="0.3">
      <c r="A389" s="407">
        <v>381</v>
      </c>
      <c r="B389" s="411" t="s">
        <v>1234</v>
      </c>
      <c r="C389" s="411" t="s">
        <v>1235</v>
      </c>
      <c r="D389" s="677" t="s">
        <v>2193</v>
      </c>
      <c r="E389" s="407" t="s">
        <v>1032</v>
      </c>
      <c r="F389" s="407" t="s">
        <v>334</v>
      </c>
      <c r="G389" s="673">
        <v>100</v>
      </c>
      <c r="H389" s="673">
        <v>100</v>
      </c>
      <c r="I389" s="670">
        <v>20</v>
      </c>
    </row>
    <row r="390" spans="1:9" s="289" customFormat="1" ht="17.25" customHeight="1" x14ac:dyDescent="0.3">
      <c r="A390" s="407">
        <v>382</v>
      </c>
      <c r="B390" s="411" t="s">
        <v>697</v>
      </c>
      <c r="C390" s="411" t="s">
        <v>1236</v>
      </c>
      <c r="D390" s="677" t="s">
        <v>2194</v>
      </c>
      <c r="E390" s="407" t="s">
        <v>1032</v>
      </c>
      <c r="F390" s="407" t="s">
        <v>334</v>
      </c>
      <c r="G390" s="673">
        <v>200</v>
      </c>
      <c r="H390" s="673">
        <v>200</v>
      </c>
      <c r="I390" s="670">
        <v>39.200000000000003</v>
      </c>
    </row>
    <row r="391" spans="1:9" s="289" customFormat="1" ht="17.25" customHeight="1" x14ac:dyDescent="0.3">
      <c r="A391" s="407">
        <v>383</v>
      </c>
      <c r="B391" s="411" t="s">
        <v>1182</v>
      </c>
      <c r="C391" s="411" t="s">
        <v>838</v>
      </c>
      <c r="D391" s="677" t="s">
        <v>839</v>
      </c>
      <c r="E391" s="407" t="s">
        <v>1032</v>
      </c>
      <c r="F391" s="407" t="s">
        <v>334</v>
      </c>
      <c r="G391" s="673">
        <v>150</v>
      </c>
      <c r="H391" s="673">
        <v>150</v>
      </c>
      <c r="I391" s="670">
        <v>29.4</v>
      </c>
    </row>
    <row r="392" spans="1:9" s="289" customFormat="1" ht="17.25" customHeight="1" x14ac:dyDescent="0.2">
      <c r="A392" s="407">
        <v>384</v>
      </c>
      <c r="B392" s="419" t="s">
        <v>1019</v>
      </c>
      <c r="C392" s="419" t="s">
        <v>1237</v>
      </c>
      <c r="D392" s="679">
        <v>60001144313</v>
      </c>
      <c r="E392" s="407" t="s">
        <v>1032</v>
      </c>
      <c r="F392" s="407" t="s">
        <v>334</v>
      </c>
      <c r="G392" s="669">
        <v>150</v>
      </c>
      <c r="H392" s="669">
        <v>150</v>
      </c>
      <c r="I392" s="670">
        <v>29.4</v>
      </c>
    </row>
    <row r="393" spans="1:9" s="289" customFormat="1" ht="17.25" customHeight="1" x14ac:dyDescent="0.2">
      <c r="A393" s="407">
        <v>385</v>
      </c>
      <c r="B393" s="419" t="s">
        <v>1085</v>
      </c>
      <c r="C393" s="419" t="s">
        <v>1238</v>
      </c>
      <c r="D393" s="679">
        <v>53001000330</v>
      </c>
      <c r="E393" s="407" t="s">
        <v>1032</v>
      </c>
      <c r="F393" s="407" t="s">
        <v>334</v>
      </c>
      <c r="G393" s="669">
        <v>100</v>
      </c>
      <c r="H393" s="669">
        <v>100</v>
      </c>
      <c r="I393" s="670">
        <v>19.600000000000001</v>
      </c>
    </row>
    <row r="394" spans="1:9" s="289" customFormat="1" ht="17.25" customHeight="1" x14ac:dyDescent="0.2">
      <c r="A394" s="407">
        <v>386</v>
      </c>
      <c r="B394" s="419" t="s">
        <v>1040</v>
      </c>
      <c r="C394" s="419" t="s">
        <v>1239</v>
      </c>
      <c r="D394" s="679">
        <v>21001030176</v>
      </c>
      <c r="E394" s="407" t="s">
        <v>1032</v>
      </c>
      <c r="F394" s="407" t="s">
        <v>334</v>
      </c>
      <c r="G394" s="669">
        <v>100</v>
      </c>
      <c r="H394" s="669">
        <v>100</v>
      </c>
      <c r="I394" s="670">
        <v>19.600000000000001</v>
      </c>
    </row>
    <row r="395" spans="1:9" s="289" customFormat="1" ht="17.25" customHeight="1" x14ac:dyDescent="0.2">
      <c r="A395" s="407">
        <v>387</v>
      </c>
      <c r="B395" s="419" t="s">
        <v>958</v>
      </c>
      <c r="C395" s="419" t="s">
        <v>1240</v>
      </c>
      <c r="D395" s="679">
        <v>53001049087</v>
      </c>
      <c r="E395" s="407" t="s">
        <v>1032</v>
      </c>
      <c r="F395" s="407" t="s">
        <v>334</v>
      </c>
      <c r="G395" s="669">
        <v>100</v>
      </c>
      <c r="H395" s="669">
        <v>100</v>
      </c>
      <c r="I395" s="670">
        <v>19.600000000000001</v>
      </c>
    </row>
    <row r="396" spans="1:9" s="289" customFormat="1" ht="17.25" customHeight="1" x14ac:dyDescent="0.2">
      <c r="A396" s="407">
        <v>388</v>
      </c>
      <c r="B396" s="419" t="s">
        <v>1182</v>
      </c>
      <c r="C396" s="419" t="s">
        <v>1241</v>
      </c>
      <c r="D396" s="679">
        <v>53001014671</v>
      </c>
      <c r="E396" s="407" t="s">
        <v>1032</v>
      </c>
      <c r="F396" s="407" t="s">
        <v>334</v>
      </c>
      <c r="G396" s="669">
        <v>100</v>
      </c>
      <c r="H396" s="669">
        <v>100</v>
      </c>
      <c r="I396" s="670">
        <v>19.600000000000001</v>
      </c>
    </row>
    <row r="397" spans="1:9" s="289" customFormat="1" ht="17.25" customHeight="1" x14ac:dyDescent="0.2">
      <c r="A397" s="407">
        <v>390</v>
      </c>
      <c r="B397" s="408" t="s">
        <v>687</v>
      </c>
      <c r="C397" s="408" t="s">
        <v>688</v>
      </c>
      <c r="D397" s="668" t="s">
        <v>689</v>
      </c>
      <c r="E397" s="382" t="s">
        <v>690</v>
      </c>
      <c r="F397" s="407" t="s">
        <v>334</v>
      </c>
      <c r="G397" s="669">
        <v>2000</v>
      </c>
      <c r="H397" s="669">
        <v>2000</v>
      </c>
      <c r="I397" s="670">
        <v>400</v>
      </c>
    </row>
    <row r="398" spans="1:9" s="289" customFormat="1" ht="17.25" customHeight="1" x14ac:dyDescent="0.2">
      <c r="A398" s="407">
        <v>391</v>
      </c>
      <c r="B398" s="408" t="s">
        <v>691</v>
      </c>
      <c r="C398" s="382" t="s">
        <v>688</v>
      </c>
      <c r="D398" s="668" t="s">
        <v>692</v>
      </c>
      <c r="E398" s="382" t="s">
        <v>693</v>
      </c>
      <c r="F398" s="407" t="s">
        <v>334</v>
      </c>
      <c r="G398" s="669">
        <v>1250</v>
      </c>
      <c r="H398" s="669">
        <v>1250</v>
      </c>
      <c r="I398" s="670">
        <v>245</v>
      </c>
    </row>
    <row r="399" spans="1:9" s="289" customFormat="1" ht="17.25" customHeight="1" x14ac:dyDescent="0.2">
      <c r="A399" s="407">
        <v>392</v>
      </c>
      <c r="B399" s="408" t="s">
        <v>694</v>
      </c>
      <c r="C399" s="382" t="s">
        <v>695</v>
      </c>
      <c r="D399" s="668" t="s">
        <v>696</v>
      </c>
      <c r="E399" s="382" t="s">
        <v>693</v>
      </c>
      <c r="F399" s="407" t="s">
        <v>334</v>
      </c>
      <c r="G399" s="669">
        <v>1000</v>
      </c>
      <c r="H399" s="669">
        <v>1000</v>
      </c>
      <c r="I399" s="670">
        <v>196</v>
      </c>
    </row>
    <row r="400" spans="1:9" s="289" customFormat="1" ht="17.25" customHeight="1" x14ac:dyDescent="0.2">
      <c r="A400" s="407">
        <v>393</v>
      </c>
      <c r="B400" s="408" t="s">
        <v>697</v>
      </c>
      <c r="C400" s="382" t="s">
        <v>698</v>
      </c>
      <c r="D400" s="668" t="s">
        <v>699</v>
      </c>
      <c r="E400" s="382" t="s">
        <v>700</v>
      </c>
      <c r="F400" s="407" t="s">
        <v>334</v>
      </c>
      <c r="G400" s="669">
        <v>800</v>
      </c>
      <c r="H400" s="669">
        <v>800</v>
      </c>
      <c r="I400" s="670">
        <v>160</v>
      </c>
    </row>
    <row r="401" spans="1:9" s="289" customFormat="1" ht="17.25" customHeight="1" x14ac:dyDescent="0.2">
      <c r="A401" s="407">
        <v>394</v>
      </c>
      <c r="B401" s="408" t="s">
        <v>701</v>
      </c>
      <c r="C401" s="408" t="s">
        <v>702</v>
      </c>
      <c r="D401" s="668" t="s">
        <v>703</v>
      </c>
      <c r="E401" s="382" t="s">
        <v>704</v>
      </c>
      <c r="F401" s="407" t="s">
        <v>334</v>
      </c>
      <c r="G401" s="669">
        <v>2125</v>
      </c>
      <c r="H401" s="669">
        <v>2125</v>
      </c>
      <c r="I401" s="670">
        <v>425</v>
      </c>
    </row>
    <row r="402" spans="1:9" s="289" customFormat="1" ht="17.25" customHeight="1" x14ac:dyDescent="0.2">
      <c r="A402" s="407">
        <v>395</v>
      </c>
      <c r="B402" s="408" t="s">
        <v>705</v>
      </c>
      <c r="C402" s="408" t="s">
        <v>706</v>
      </c>
      <c r="D402" s="668" t="s">
        <v>707</v>
      </c>
      <c r="E402" s="382" t="s">
        <v>708</v>
      </c>
      <c r="F402" s="407" t="s">
        <v>334</v>
      </c>
      <c r="G402" s="669">
        <v>1000</v>
      </c>
      <c r="H402" s="669">
        <v>1000</v>
      </c>
      <c r="I402" s="670">
        <v>196</v>
      </c>
    </row>
    <row r="403" spans="1:9" s="289" customFormat="1" ht="17.25" customHeight="1" x14ac:dyDescent="0.2">
      <c r="A403" s="407">
        <v>396</v>
      </c>
      <c r="B403" s="408" t="s">
        <v>709</v>
      </c>
      <c r="C403" s="408" t="s">
        <v>710</v>
      </c>
      <c r="D403" s="668" t="s">
        <v>711</v>
      </c>
      <c r="E403" s="382" t="s">
        <v>712</v>
      </c>
      <c r="F403" s="407" t="s">
        <v>334</v>
      </c>
      <c r="G403" s="669">
        <v>1550</v>
      </c>
      <c r="H403" s="669">
        <v>1550</v>
      </c>
      <c r="I403" s="670">
        <v>303.8</v>
      </c>
    </row>
    <row r="404" spans="1:9" s="289" customFormat="1" ht="17.25" customHeight="1" x14ac:dyDescent="0.2">
      <c r="A404" s="407">
        <v>397</v>
      </c>
      <c r="B404" s="408" t="s">
        <v>713</v>
      </c>
      <c r="C404" s="408" t="s">
        <v>714</v>
      </c>
      <c r="D404" s="668" t="s">
        <v>715</v>
      </c>
      <c r="E404" s="382" t="s">
        <v>693</v>
      </c>
      <c r="F404" s="407" t="s">
        <v>334</v>
      </c>
      <c r="G404" s="669">
        <v>1500</v>
      </c>
      <c r="H404" s="669">
        <v>1500</v>
      </c>
      <c r="I404" s="670">
        <v>294</v>
      </c>
    </row>
    <row r="405" spans="1:9" s="289" customFormat="1" ht="17.25" customHeight="1" x14ac:dyDescent="0.2">
      <c r="A405" s="407">
        <v>398</v>
      </c>
      <c r="B405" s="408" t="s">
        <v>716</v>
      </c>
      <c r="C405" s="408" t="s">
        <v>717</v>
      </c>
      <c r="D405" s="668" t="s">
        <v>718</v>
      </c>
      <c r="E405" s="382" t="s">
        <v>693</v>
      </c>
      <c r="F405" s="407" t="s">
        <v>334</v>
      </c>
      <c r="G405" s="669">
        <v>2500</v>
      </c>
      <c r="H405" s="669">
        <v>2500</v>
      </c>
      <c r="I405" s="670">
        <v>500</v>
      </c>
    </row>
    <row r="406" spans="1:9" s="289" customFormat="1" ht="17.25" customHeight="1" x14ac:dyDescent="0.2">
      <c r="A406" s="407">
        <v>399</v>
      </c>
      <c r="B406" s="408" t="s">
        <v>719</v>
      </c>
      <c r="C406" s="408" t="s">
        <v>720</v>
      </c>
      <c r="D406" s="668" t="s">
        <v>721</v>
      </c>
      <c r="E406" s="382" t="s">
        <v>693</v>
      </c>
      <c r="F406" s="407" t="s">
        <v>334</v>
      </c>
      <c r="G406" s="669">
        <v>1000</v>
      </c>
      <c r="H406" s="669">
        <v>1000</v>
      </c>
      <c r="I406" s="670">
        <v>200</v>
      </c>
    </row>
    <row r="407" spans="1:9" s="289" customFormat="1" ht="17.25" customHeight="1" x14ac:dyDescent="0.2">
      <c r="A407" s="407">
        <v>400</v>
      </c>
      <c r="B407" s="408" t="s">
        <v>722</v>
      </c>
      <c r="C407" s="382" t="s">
        <v>723</v>
      </c>
      <c r="D407" s="668" t="s">
        <v>724</v>
      </c>
      <c r="E407" s="382" t="s">
        <v>693</v>
      </c>
      <c r="F407" s="407" t="s">
        <v>334</v>
      </c>
      <c r="G407" s="669">
        <v>687.5</v>
      </c>
      <c r="H407" s="669">
        <v>687.5</v>
      </c>
      <c r="I407" s="670">
        <v>134.75</v>
      </c>
    </row>
    <row r="408" spans="1:9" s="289" customFormat="1" ht="17.25" customHeight="1" x14ac:dyDescent="0.2">
      <c r="A408" s="407">
        <v>401</v>
      </c>
      <c r="B408" s="408" t="s">
        <v>725</v>
      </c>
      <c r="C408" s="408" t="s">
        <v>726</v>
      </c>
      <c r="D408" s="668" t="s">
        <v>727</v>
      </c>
      <c r="E408" s="382" t="s">
        <v>693</v>
      </c>
      <c r="F408" s="407" t="s">
        <v>334</v>
      </c>
      <c r="G408" s="669">
        <v>375</v>
      </c>
      <c r="H408" s="669">
        <v>375</v>
      </c>
      <c r="I408" s="670">
        <v>73.5</v>
      </c>
    </row>
    <row r="409" spans="1:9" s="289" customFormat="1" ht="17.25" customHeight="1" x14ac:dyDescent="0.2">
      <c r="A409" s="407">
        <v>402</v>
      </c>
      <c r="B409" s="408" t="s">
        <v>731</v>
      </c>
      <c r="C409" s="408" t="s">
        <v>732</v>
      </c>
      <c r="D409" s="668" t="s">
        <v>733</v>
      </c>
      <c r="E409" s="382" t="s">
        <v>734</v>
      </c>
      <c r="F409" s="407" t="s">
        <v>334</v>
      </c>
      <c r="G409" s="669">
        <v>892.86</v>
      </c>
      <c r="H409" s="669">
        <v>892.86</v>
      </c>
      <c r="I409" s="670">
        <v>175</v>
      </c>
    </row>
    <row r="410" spans="1:9" s="289" customFormat="1" ht="17.25" customHeight="1" x14ac:dyDescent="0.2">
      <c r="A410" s="407">
        <v>403</v>
      </c>
      <c r="B410" s="408" t="s">
        <v>735</v>
      </c>
      <c r="C410" s="408" t="s">
        <v>736</v>
      </c>
      <c r="D410" s="668" t="s">
        <v>737</v>
      </c>
      <c r="E410" s="382" t="s">
        <v>693</v>
      </c>
      <c r="F410" s="407" t="s">
        <v>334</v>
      </c>
      <c r="G410" s="669">
        <v>410</v>
      </c>
      <c r="H410" s="669">
        <v>410</v>
      </c>
      <c r="I410" s="670">
        <v>82</v>
      </c>
    </row>
    <row r="411" spans="1:9" s="289" customFormat="1" ht="17.25" customHeight="1" x14ac:dyDescent="0.2">
      <c r="A411" s="407">
        <v>404</v>
      </c>
      <c r="B411" s="408" t="s">
        <v>738</v>
      </c>
      <c r="C411" s="408" t="s">
        <v>739</v>
      </c>
      <c r="D411" s="668" t="s">
        <v>740</v>
      </c>
      <c r="E411" s="382" t="s">
        <v>741</v>
      </c>
      <c r="F411" s="407" t="s">
        <v>334</v>
      </c>
      <c r="G411" s="669">
        <v>1250</v>
      </c>
      <c r="H411" s="669">
        <v>1250</v>
      </c>
      <c r="I411" s="670">
        <v>245</v>
      </c>
    </row>
    <row r="412" spans="1:9" s="289" customFormat="1" ht="17.25" customHeight="1" x14ac:dyDescent="0.3">
      <c r="A412" s="407">
        <v>405</v>
      </c>
      <c r="B412" s="408" t="s">
        <v>742</v>
      </c>
      <c r="C412" s="408" t="s">
        <v>743</v>
      </c>
      <c r="D412" s="665" t="s">
        <v>968</v>
      </c>
      <c r="E412" s="382" t="s">
        <v>744</v>
      </c>
      <c r="F412" s="407" t="s">
        <v>334</v>
      </c>
      <c r="G412" s="669">
        <v>1250</v>
      </c>
      <c r="H412" s="671">
        <v>1250</v>
      </c>
      <c r="I412" s="670">
        <v>245</v>
      </c>
    </row>
    <row r="413" spans="1:9" s="289" customFormat="1" ht="17.25" customHeight="1" x14ac:dyDescent="0.2">
      <c r="A413" s="407">
        <v>406</v>
      </c>
      <c r="B413" s="408" t="s">
        <v>745</v>
      </c>
      <c r="C413" s="408" t="s">
        <v>746</v>
      </c>
      <c r="D413" s="668" t="s">
        <v>747</v>
      </c>
      <c r="E413" s="382" t="s">
        <v>748</v>
      </c>
      <c r="F413" s="407" t="s">
        <v>334</v>
      </c>
      <c r="G413" s="669">
        <v>1625</v>
      </c>
      <c r="H413" s="669">
        <v>1625</v>
      </c>
      <c r="I413" s="670">
        <v>318.5</v>
      </c>
    </row>
    <row r="414" spans="1:9" s="289" customFormat="1" ht="17.25" customHeight="1" x14ac:dyDescent="0.2">
      <c r="A414" s="407">
        <v>407</v>
      </c>
      <c r="B414" s="408" t="s">
        <v>705</v>
      </c>
      <c r="C414" s="408" t="s">
        <v>749</v>
      </c>
      <c r="D414" s="668" t="s">
        <v>750</v>
      </c>
      <c r="E414" s="382" t="s">
        <v>751</v>
      </c>
      <c r="F414" s="407" t="s">
        <v>334</v>
      </c>
      <c r="G414" s="669">
        <v>1000</v>
      </c>
      <c r="H414" s="669">
        <v>1000</v>
      </c>
      <c r="I414" s="670">
        <v>200</v>
      </c>
    </row>
    <row r="415" spans="1:9" s="289" customFormat="1" ht="17.25" customHeight="1" x14ac:dyDescent="0.2">
      <c r="A415" s="407">
        <v>408</v>
      </c>
      <c r="B415" s="408" t="s">
        <v>752</v>
      </c>
      <c r="C415" s="408" t="s">
        <v>753</v>
      </c>
      <c r="D415" s="668" t="s">
        <v>754</v>
      </c>
      <c r="E415" s="382" t="s">
        <v>755</v>
      </c>
      <c r="F415" s="407" t="s">
        <v>334</v>
      </c>
      <c r="G415" s="669">
        <v>875</v>
      </c>
      <c r="H415" s="669">
        <v>875</v>
      </c>
      <c r="I415" s="670">
        <v>175</v>
      </c>
    </row>
    <row r="416" spans="1:9" s="289" customFormat="1" ht="17.25" customHeight="1" x14ac:dyDescent="0.2">
      <c r="A416" s="407">
        <v>409</v>
      </c>
      <c r="B416" s="408" t="s">
        <v>756</v>
      </c>
      <c r="C416" s="408" t="s">
        <v>757</v>
      </c>
      <c r="D416" s="668" t="s">
        <v>758</v>
      </c>
      <c r="E416" s="382" t="s">
        <v>759</v>
      </c>
      <c r="F416" s="407" t="s">
        <v>334</v>
      </c>
      <c r="G416" s="669">
        <v>1875</v>
      </c>
      <c r="H416" s="669">
        <v>1875</v>
      </c>
      <c r="I416" s="670">
        <v>375</v>
      </c>
    </row>
    <row r="417" spans="1:9" s="289" customFormat="1" ht="17.25" customHeight="1" x14ac:dyDescent="0.2">
      <c r="A417" s="407">
        <v>410</v>
      </c>
      <c r="B417" s="408" t="s">
        <v>687</v>
      </c>
      <c r="C417" s="408" t="s">
        <v>1324</v>
      </c>
      <c r="D417" s="668" t="s">
        <v>1325</v>
      </c>
      <c r="E417" s="382" t="s">
        <v>762</v>
      </c>
      <c r="F417" s="407" t="s">
        <v>334</v>
      </c>
      <c r="G417" s="669">
        <v>875</v>
      </c>
      <c r="H417" s="669">
        <v>875</v>
      </c>
      <c r="I417" s="670">
        <v>171.5</v>
      </c>
    </row>
    <row r="418" spans="1:9" s="289" customFormat="1" ht="17.25" customHeight="1" x14ac:dyDescent="0.2">
      <c r="A418" s="407">
        <v>411</v>
      </c>
      <c r="B418" s="408" t="s">
        <v>1326</v>
      </c>
      <c r="C418" s="408" t="s">
        <v>825</v>
      </c>
      <c r="D418" s="668" t="s">
        <v>826</v>
      </c>
      <c r="E418" s="382" t="s">
        <v>766</v>
      </c>
      <c r="F418" s="407" t="s">
        <v>334</v>
      </c>
      <c r="G418" s="669">
        <v>1750</v>
      </c>
      <c r="H418" s="669">
        <v>1750</v>
      </c>
      <c r="I418" s="670">
        <v>350</v>
      </c>
    </row>
    <row r="419" spans="1:9" s="289" customFormat="1" ht="17.25" customHeight="1" x14ac:dyDescent="0.2">
      <c r="A419" s="407">
        <v>412</v>
      </c>
      <c r="B419" s="408" t="s">
        <v>767</v>
      </c>
      <c r="C419" s="408" t="s">
        <v>768</v>
      </c>
      <c r="D419" s="668">
        <v>43001000829</v>
      </c>
      <c r="E419" s="382" t="s">
        <v>766</v>
      </c>
      <c r="F419" s="407" t="s">
        <v>334</v>
      </c>
      <c r="G419" s="669">
        <v>375</v>
      </c>
      <c r="H419" s="669">
        <v>375</v>
      </c>
      <c r="I419" s="670">
        <v>73.5</v>
      </c>
    </row>
    <row r="420" spans="1:9" s="289" customFormat="1" ht="17.25" customHeight="1" x14ac:dyDescent="0.2">
      <c r="A420" s="407">
        <v>413</v>
      </c>
      <c r="B420" s="408" t="s">
        <v>769</v>
      </c>
      <c r="C420" s="408" t="s">
        <v>770</v>
      </c>
      <c r="D420" s="668" t="s">
        <v>771</v>
      </c>
      <c r="E420" s="382" t="s">
        <v>772</v>
      </c>
      <c r="F420" s="407" t="s">
        <v>334</v>
      </c>
      <c r="G420" s="669">
        <v>875</v>
      </c>
      <c r="H420" s="669">
        <v>875</v>
      </c>
      <c r="I420" s="670">
        <v>175</v>
      </c>
    </row>
    <row r="421" spans="1:9" s="289" customFormat="1" ht="17.25" customHeight="1" x14ac:dyDescent="0.2">
      <c r="A421" s="407">
        <v>414</v>
      </c>
      <c r="B421" s="408" t="s">
        <v>719</v>
      </c>
      <c r="C421" s="408" t="s">
        <v>773</v>
      </c>
      <c r="D421" s="668" t="s">
        <v>774</v>
      </c>
      <c r="E421" s="382" t="s">
        <v>772</v>
      </c>
      <c r="F421" s="407" t="s">
        <v>334</v>
      </c>
      <c r="G421" s="669">
        <v>875</v>
      </c>
      <c r="H421" s="669">
        <v>875</v>
      </c>
      <c r="I421" s="670">
        <v>175</v>
      </c>
    </row>
    <row r="422" spans="1:9" s="289" customFormat="1" ht="17.25" customHeight="1" x14ac:dyDescent="0.2">
      <c r="A422" s="407">
        <v>415</v>
      </c>
      <c r="B422" s="408" t="s">
        <v>775</v>
      </c>
      <c r="C422" s="408" t="s">
        <v>776</v>
      </c>
      <c r="D422" s="668" t="s">
        <v>777</v>
      </c>
      <c r="E422" s="382" t="s">
        <v>772</v>
      </c>
      <c r="F422" s="407" t="s">
        <v>334</v>
      </c>
      <c r="G422" s="669">
        <v>875</v>
      </c>
      <c r="H422" s="669">
        <v>875</v>
      </c>
      <c r="I422" s="670">
        <v>171.5</v>
      </c>
    </row>
    <row r="423" spans="1:9" s="289" customFormat="1" ht="17.25" customHeight="1" x14ac:dyDescent="0.2">
      <c r="A423" s="407">
        <v>416</v>
      </c>
      <c r="B423" s="408" t="s">
        <v>778</v>
      </c>
      <c r="C423" s="408" t="s">
        <v>779</v>
      </c>
      <c r="D423" s="668" t="s">
        <v>780</v>
      </c>
      <c r="E423" s="382" t="s">
        <v>781</v>
      </c>
      <c r="F423" s="407" t="s">
        <v>334</v>
      </c>
      <c r="G423" s="669">
        <v>875</v>
      </c>
      <c r="H423" s="669">
        <v>875</v>
      </c>
      <c r="I423" s="670">
        <v>171.5</v>
      </c>
    </row>
    <row r="424" spans="1:9" s="289" customFormat="1" ht="17.25" customHeight="1" x14ac:dyDescent="0.2">
      <c r="A424" s="407">
        <v>417</v>
      </c>
      <c r="B424" s="408" t="s">
        <v>782</v>
      </c>
      <c r="C424" s="408" t="s">
        <v>783</v>
      </c>
      <c r="D424" s="668" t="s">
        <v>607</v>
      </c>
      <c r="E424" s="382" t="s">
        <v>784</v>
      </c>
      <c r="F424" s="407" t="s">
        <v>334</v>
      </c>
      <c r="G424" s="669">
        <v>880.95</v>
      </c>
      <c r="H424" s="669">
        <v>880.95</v>
      </c>
      <c r="I424" s="670">
        <v>172.67</v>
      </c>
    </row>
    <row r="425" spans="1:9" s="289" customFormat="1" ht="17.25" customHeight="1" x14ac:dyDescent="0.3">
      <c r="A425" s="407">
        <v>418</v>
      </c>
      <c r="B425" s="408" t="s">
        <v>785</v>
      </c>
      <c r="C425" s="408" t="s">
        <v>786</v>
      </c>
      <c r="D425" s="672">
        <v>11001013476</v>
      </c>
      <c r="E425" s="410" t="s">
        <v>787</v>
      </c>
      <c r="F425" s="407" t="s">
        <v>334</v>
      </c>
      <c r="G425" s="673">
        <v>1250</v>
      </c>
      <c r="H425" s="673">
        <v>1250</v>
      </c>
      <c r="I425" s="670">
        <v>245</v>
      </c>
    </row>
    <row r="426" spans="1:9" s="289" customFormat="1" ht="17.25" customHeight="1" x14ac:dyDescent="0.3">
      <c r="A426" s="407">
        <v>419</v>
      </c>
      <c r="B426" s="408" t="s">
        <v>827</v>
      </c>
      <c r="C426" s="408" t="s">
        <v>828</v>
      </c>
      <c r="D426" s="672" t="s">
        <v>829</v>
      </c>
      <c r="E426" s="410" t="s">
        <v>830</v>
      </c>
      <c r="F426" s="407" t="s">
        <v>334</v>
      </c>
      <c r="G426" s="673">
        <v>875</v>
      </c>
      <c r="H426" s="673">
        <v>875</v>
      </c>
      <c r="I426" s="670">
        <v>171.5</v>
      </c>
    </row>
    <row r="427" spans="1:9" s="289" customFormat="1" ht="17.25" customHeight="1" x14ac:dyDescent="0.3">
      <c r="A427" s="407">
        <v>420</v>
      </c>
      <c r="B427" s="408" t="s">
        <v>831</v>
      </c>
      <c r="C427" s="408" t="s">
        <v>832</v>
      </c>
      <c r="D427" s="672" t="s">
        <v>833</v>
      </c>
      <c r="E427" s="410" t="s">
        <v>834</v>
      </c>
      <c r="F427" s="407" t="s">
        <v>334</v>
      </c>
      <c r="G427" s="673">
        <v>1875</v>
      </c>
      <c r="H427" s="673">
        <v>1875</v>
      </c>
      <c r="I427" s="670">
        <v>367.5</v>
      </c>
    </row>
    <row r="428" spans="1:9" s="289" customFormat="1" ht="17.25" customHeight="1" x14ac:dyDescent="0.2">
      <c r="A428" s="407">
        <v>421</v>
      </c>
      <c r="B428" s="408" t="s">
        <v>792</v>
      </c>
      <c r="C428" s="408" t="s">
        <v>793</v>
      </c>
      <c r="D428" s="668" t="s">
        <v>794</v>
      </c>
      <c r="E428" s="382" t="s">
        <v>795</v>
      </c>
      <c r="F428" s="407" t="s">
        <v>334</v>
      </c>
      <c r="G428" s="669">
        <v>500</v>
      </c>
      <c r="H428" s="669">
        <v>500</v>
      </c>
      <c r="I428" s="670">
        <v>98</v>
      </c>
    </row>
    <row r="429" spans="1:9" s="289" customFormat="1" ht="17.25" customHeight="1" x14ac:dyDescent="0.2">
      <c r="A429" s="407">
        <v>422</v>
      </c>
      <c r="B429" s="408" t="s">
        <v>796</v>
      </c>
      <c r="C429" s="408" t="s">
        <v>797</v>
      </c>
      <c r="D429" s="668" t="s">
        <v>798</v>
      </c>
      <c r="E429" s="382" t="s">
        <v>799</v>
      </c>
      <c r="F429" s="407" t="s">
        <v>334</v>
      </c>
      <c r="G429" s="669">
        <v>1812.5</v>
      </c>
      <c r="H429" s="669">
        <v>1812.5</v>
      </c>
      <c r="I429" s="670">
        <v>355.25</v>
      </c>
    </row>
    <row r="430" spans="1:9" s="289" customFormat="1" ht="17.25" customHeight="1" x14ac:dyDescent="0.2">
      <c r="A430" s="407">
        <v>423</v>
      </c>
      <c r="B430" s="408" t="s">
        <v>800</v>
      </c>
      <c r="C430" s="408" t="s">
        <v>801</v>
      </c>
      <c r="D430" s="668" t="s">
        <v>802</v>
      </c>
      <c r="E430" s="382" t="s">
        <v>799</v>
      </c>
      <c r="F430" s="407" t="s">
        <v>334</v>
      </c>
      <c r="G430" s="669">
        <v>875</v>
      </c>
      <c r="H430" s="669">
        <v>875</v>
      </c>
      <c r="I430" s="670">
        <v>171.5</v>
      </c>
    </row>
    <row r="431" spans="1:9" s="289" customFormat="1" ht="17.25" customHeight="1" x14ac:dyDescent="0.2">
      <c r="A431" s="407">
        <v>424</v>
      </c>
      <c r="B431" s="408" t="s">
        <v>803</v>
      </c>
      <c r="C431" s="382" t="s">
        <v>804</v>
      </c>
      <c r="D431" s="668" t="s">
        <v>805</v>
      </c>
      <c r="E431" s="382" t="s">
        <v>799</v>
      </c>
      <c r="F431" s="407" t="s">
        <v>334</v>
      </c>
      <c r="G431" s="669">
        <v>500</v>
      </c>
      <c r="H431" s="669">
        <v>500</v>
      </c>
      <c r="I431" s="670">
        <v>98</v>
      </c>
    </row>
    <row r="432" spans="1:9" s="289" customFormat="1" ht="17.25" customHeight="1" x14ac:dyDescent="0.2">
      <c r="A432" s="407">
        <v>425</v>
      </c>
      <c r="B432" s="408" t="s">
        <v>806</v>
      </c>
      <c r="C432" s="382" t="s">
        <v>807</v>
      </c>
      <c r="D432" s="668" t="s">
        <v>808</v>
      </c>
      <c r="E432" s="382" t="s">
        <v>799</v>
      </c>
      <c r="F432" s="407" t="s">
        <v>334</v>
      </c>
      <c r="G432" s="669">
        <v>500</v>
      </c>
      <c r="H432" s="669">
        <v>500</v>
      </c>
      <c r="I432" s="670">
        <v>100</v>
      </c>
    </row>
    <row r="433" spans="1:9" s="289" customFormat="1" ht="17.25" customHeight="1" x14ac:dyDescent="0.3">
      <c r="A433" s="407">
        <v>426</v>
      </c>
      <c r="B433" s="411" t="s">
        <v>809</v>
      </c>
      <c r="C433" s="382" t="s">
        <v>810</v>
      </c>
      <c r="D433" s="668" t="s">
        <v>811</v>
      </c>
      <c r="E433" s="382" t="s">
        <v>799</v>
      </c>
      <c r="F433" s="407" t="s">
        <v>334</v>
      </c>
      <c r="G433" s="669">
        <v>625</v>
      </c>
      <c r="H433" s="669">
        <v>625</v>
      </c>
      <c r="I433" s="670">
        <v>122.5</v>
      </c>
    </row>
    <row r="434" spans="1:9" s="289" customFormat="1" ht="17.25" customHeight="1" x14ac:dyDescent="0.2">
      <c r="A434" s="407">
        <v>427</v>
      </c>
      <c r="B434" s="408" t="s">
        <v>719</v>
      </c>
      <c r="C434" s="382" t="s">
        <v>812</v>
      </c>
      <c r="D434" s="672" t="s">
        <v>813</v>
      </c>
      <c r="E434" s="382" t="s">
        <v>799</v>
      </c>
      <c r="F434" s="407" t="s">
        <v>334</v>
      </c>
      <c r="G434" s="669">
        <v>600</v>
      </c>
      <c r="H434" s="669">
        <v>600</v>
      </c>
      <c r="I434" s="670">
        <v>0</v>
      </c>
    </row>
    <row r="435" spans="1:9" s="289" customFormat="1" ht="17.25" customHeight="1" x14ac:dyDescent="0.2">
      <c r="A435" s="407">
        <v>428</v>
      </c>
      <c r="B435" s="408" t="s">
        <v>756</v>
      </c>
      <c r="C435" s="408" t="s">
        <v>757</v>
      </c>
      <c r="D435" s="668" t="s">
        <v>758</v>
      </c>
      <c r="E435" s="382" t="s">
        <v>759</v>
      </c>
      <c r="F435" s="407" t="s">
        <v>0</v>
      </c>
      <c r="G435" s="669">
        <v>625</v>
      </c>
      <c r="H435" s="669">
        <v>625</v>
      </c>
      <c r="I435" s="670">
        <v>125</v>
      </c>
    </row>
    <row r="436" spans="1:9" s="289" customFormat="1" ht="17.25" customHeight="1" x14ac:dyDescent="0.2">
      <c r="A436" s="407">
        <v>429</v>
      </c>
      <c r="B436" s="408" t="s">
        <v>705</v>
      </c>
      <c r="C436" s="408" t="s">
        <v>749</v>
      </c>
      <c r="D436" s="668" t="s">
        <v>750</v>
      </c>
      <c r="E436" s="382" t="s">
        <v>751</v>
      </c>
      <c r="F436" s="407" t="s">
        <v>0</v>
      </c>
      <c r="G436" s="669">
        <v>1250</v>
      </c>
      <c r="H436" s="669">
        <v>1250</v>
      </c>
      <c r="I436" s="670">
        <v>250</v>
      </c>
    </row>
    <row r="437" spans="1:9" s="289" customFormat="1" ht="17.25" customHeight="1" x14ac:dyDescent="0.3">
      <c r="A437" s="407">
        <v>430</v>
      </c>
      <c r="B437" s="408" t="s">
        <v>719</v>
      </c>
      <c r="C437" s="382" t="s">
        <v>812</v>
      </c>
      <c r="D437" s="672" t="s">
        <v>813</v>
      </c>
      <c r="E437" s="382" t="s">
        <v>799</v>
      </c>
      <c r="F437" s="407" t="s">
        <v>0</v>
      </c>
      <c r="G437" s="566">
        <v>892.86</v>
      </c>
      <c r="H437" s="673">
        <v>892.86</v>
      </c>
      <c r="I437" s="670">
        <v>175</v>
      </c>
    </row>
    <row r="438" spans="1:9" s="289" customFormat="1" ht="17.25" customHeight="1" x14ac:dyDescent="0.2">
      <c r="A438" s="407">
        <v>431</v>
      </c>
      <c r="B438" s="408" t="s">
        <v>756</v>
      </c>
      <c r="C438" s="408" t="s">
        <v>757</v>
      </c>
      <c r="D438" s="668" t="s">
        <v>758</v>
      </c>
      <c r="E438" s="382" t="s">
        <v>759</v>
      </c>
      <c r="F438" s="407" t="s">
        <v>0</v>
      </c>
      <c r="G438" s="669">
        <v>162.5</v>
      </c>
      <c r="H438" s="669">
        <v>162.5</v>
      </c>
      <c r="I438" s="670">
        <v>32.5</v>
      </c>
    </row>
    <row r="439" spans="1:9" s="289" customFormat="1" ht="17.25" customHeight="1" x14ac:dyDescent="0.2">
      <c r="A439" s="407">
        <v>432</v>
      </c>
      <c r="B439" s="408" t="s">
        <v>687</v>
      </c>
      <c r="C439" s="408" t="s">
        <v>688</v>
      </c>
      <c r="D439" s="668" t="s">
        <v>689</v>
      </c>
      <c r="E439" s="382" t="s">
        <v>690</v>
      </c>
      <c r="F439" s="407" t="s">
        <v>334</v>
      </c>
      <c r="G439" s="669">
        <v>2000</v>
      </c>
      <c r="H439" s="669">
        <v>2000</v>
      </c>
      <c r="I439" s="670">
        <v>400</v>
      </c>
    </row>
    <row r="440" spans="1:9" s="289" customFormat="1" ht="17.25" customHeight="1" x14ac:dyDescent="0.2">
      <c r="A440" s="407">
        <v>433</v>
      </c>
      <c r="B440" s="408" t="s">
        <v>691</v>
      </c>
      <c r="C440" s="382" t="s">
        <v>688</v>
      </c>
      <c r="D440" s="668" t="s">
        <v>692</v>
      </c>
      <c r="E440" s="382" t="s">
        <v>693</v>
      </c>
      <c r="F440" s="407" t="s">
        <v>334</v>
      </c>
      <c r="G440" s="669">
        <v>1250</v>
      </c>
      <c r="H440" s="669">
        <v>1250</v>
      </c>
      <c r="I440" s="670">
        <v>245</v>
      </c>
    </row>
    <row r="441" spans="1:9" s="289" customFormat="1" ht="17.25" customHeight="1" x14ac:dyDescent="0.2">
      <c r="A441" s="407">
        <v>434</v>
      </c>
      <c r="B441" s="408" t="s">
        <v>694</v>
      </c>
      <c r="C441" s="382" t="s">
        <v>695</v>
      </c>
      <c r="D441" s="668" t="s">
        <v>696</v>
      </c>
      <c r="E441" s="382" t="s">
        <v>693</v>
      </c>
      <c r="F441" s="407" t="s">
        <v>334</v>
      </c>
      <c r="G441" s="669">
        <v>1000</v>
      </c>
      <c r="H441" s="669">
        <v>1000</v>
      </c>
      <c r="I441" s="670">
        <v>196</v>
      </c>
    </row>
    <row r="442" spans="1:9" s="289" customFormat="1" ht="17.25" customHeight="1" x14ac:dyDescent="0.2">
      <c r="A442" s="407">
        <v>435</v>
      </c>
      <c r="B442" s="408" t="s">
        <v>697</v>
      </c>
      <c r="C442" s="382" t="s">
        <v>698</v>
      </c>
      <c r="D442" s="668" t="s">
        <v>699</v>
      </c>
      <c r="E442" s="382" t="s">
        <v>700</v>
      </c>
      <c r="F442" s="407" t="s">
        <v>334</v>
      </c>
      <c r="G442" s="669">
        <v>800</v>
      </c>
      <c r="H442" s="669">
        <v>800</v>
      </c>
      <c r="I442" s="670">
        <v>160</v>
      </c>
    </row>
    <row r="443" spans="1:9" s="289" customFormat="1" ht="17.25" customHeight="1" x14ac:dyDescent="0.2">
      <c r="A443" s="407">
        <v>436</v>
      </c>
      <c r="B443" s="408" t="s">
        <v>701</v>
      </c>
      <c r="C443" s="408" t="s">
        <v>702</v>
      </c>
      <c r="D443" s="668" t="s">
        <v>703</v>
      </c>
      <c r="E443" s="382" t="s">
        <v>704</v>
      </c>
      <c r="F443" s="407" t="s">
        <v>334</v>
      </c>
      <c r="G443" s="669">
        <v>2125</v>
      </c>
      <c r="H443" s="669">
        <v>2125</v>
      </c>
      <c r="I443" s="670">
        <v>425</v>
      </c>
    </row>
    <row r="444" spans="1:9" s="289" customFormat="1" ht="17.25" customHeight="1" x14ac:dyDescent="0.2">
      <c r="A444" s="407">
        <v>437</v>
      </c>
      <c r="B444" s="408" t="s">
        <v>705</v>
      </c>
      <c r="C444" s="408" t="s">
        <v>706</v>
      </c>
      <c r="D444" s="668" t="s">
        <v>707</v>
      </c>
      <c r="E444" s="382" t="s">
        <v>708</v>
      </c>
      <c r="F444" s="407" t="s">
        <v>334</v>
      </c>
      <c r="G444" s="669">
        <v>1000</v>
      </c>
      <c r="H444" s="669">
        <v>1000</v>
      </c>
      <c r="I444" s="670">
        <v>196</v>
      </c>
    </row>
    <row r="445" spans="1:9" s="289" customFormat="1" ht="17.25" customHeight="1" x14ac:dyDescent="0.2">
      <c r="A445" s="407">
        <v>438</v>
      </c>
      <c r="B445" s="408" t="s">
        <v>709</v>
      </c>
      <c r="C445" s="408" t="s">
        <v>710</v>
      </c>
      <c r="D445" s="668" t="s">
        <v>711</v>
      </c>
      <c r="E445" s="382" t="s">
        <v>712</v>
      </c>
      <c r="F445" s="407" t="s">
        <v>334</v>
      </c>
      <c r="G445" s="669">
        <v>1550</v>
      </c>
      <c r="H445" s="669">
        <v>1550</v>
      </c>
      <c r="I445" s="670">
        <v>303.8</v>
      </c>
    </row>
    <row r="446" spans="1:9" s="289" customFormat="1" ht="17.25" customHeight="1" x14ac:dyDescent="0.2">
      <c r="A446" s="407">
        <v>439</v>
      </c>
      <c r="B446" s="408" t="s">
        <v>716</v>
      </c>
      <c r="C446" s="408" t="s">
        <v>717</v>
      </c>
      <c r="D446" s="668" t="s">
        <v>718</v>
      </c>
      <c r="E446" s="382" t="s">
        <v>693</v>
      </c>
      <c r="F446" s="407" t="s">
        <v>334</v>
      </c>
      <c r="G446" s="669">
        <v>2500</v>
      </c>
      <c r="H446" s="669">
        <v>2500</v>
      </c>
      <c r="I446" s="670">
        <v>500</v>
      </c>
    </row>
    <row r="447" spans="1:9" s="289" customFormat="1" ht="17.25" customHeight="1" x14ac:dyDescent="0.2">
      <c r="A447" s="407">
        <v>440</v>
      </c>
      <c r="B447" s="408" t="s">
        <v>719</v>
      </c>
      <c r="C447" s="408" t="s">
        <v>720</v>
      </c>
      <c r="D447" s="668" t="s">
        <v>721</v>
      </c>
      <c r="E447" s="382" t="s">
        <v>693</v>
      </c>
      <c r="F447" s="407" t="s">
        <v>334</v>
      </c>
      <c r="G447" s="669">
        <v>1000</v>
      </c>
      <c r="H447" s="669">
        <v>1000</v>
      </c>
      <c r="I447" s="670">
        <v>200</v>
      </c>
    </row>
    <row r="448" spans="1:9" s="289" customFormat="1" ht="17.25" customHeight="1" x14ac:dyDescent="0.2">
      <c r="A448" s="407">
        <v>441</v>
      </c>
      <c r="B448" s="408" t="s">
        <v>722</v>
      </c>
      <c r="C448" s="382" t="s">
        <v>723</v>
      </c>
      <c r="D448" s="668" t="s">
        <v>724</v>
      </c>
      <c r="E448" s="382" t="s">
        <v>693</v>
      </c>
      <c r="F448" s="407" t="s">
        <v>334</v>
      </c>
      <c r="G448" s="669">
        <v>687.5</v>
      </c>
      <c r="H448" s="669">
        <v>687.5</v>
      </c>
      <c r="I448" s="670">
        <v>134.75</v>
      </c>
    </row>
    <row r="449" spans="1:9" s="289" customFormat="1" ht="17.25" customHeight="1" x14ac:dyDescent="0.2">
      <c r="A449" s="407">
        <v>442</v>
      </c>
      <c r="B449" s="408" t="s">
        <v>725</v>
      </c>
      <c r="C449" s="408" t="s">
        <v>726</v>
      </c>
      <c r="D449" s="668" t="s">
        <v>727</v>
      </c>
      <c r="E449" s="382" t="s">
        <v>693</v>
      </c>
      <c r="F449" s="407" t="s">
        <v>334</v>
      </c>
      <c r="G449" s="669">
        <v>375</v>
      </c>
      <c r="H449" s="669">
        <v>375</v>
      </c>
      <c r="I449" s="670">
        <v>73.5</v>
      </c>
    </row>
    <row r="450" spans="1:9" s="289" customFormat="1" ht="17.25" customHeight="1" x14ac:dyDescent="0.2">
      <c r="A450" s="407">
        <v>443</v>
      </c>
      <c r="B450" s="408" t="s">
        <v>731</v>
      </c>
      <c r="C450" s="408" t="s">
        <v>732</v>
      </c>
      <c r="D450" s="668" t="s">
        <v>733</v>
      </c>
      <c r="E450" s="382" t="s">
        <v>734</v>
      </c>
      <c r="F450" s="407" t="s">
        <v>334</v>
      </c>
      <c r="G450" s="669">
        <v>892.86</v>
      </c>
      <c r="H450" s="669">
        <v>892.86</v>
      </c>
      <c r="I450" s="670">
        <v>175</v>
      </c>
    </row>
    <row r="451" spans="1:9" s="289" customFormat="1" ht="17.25" customHeight="1" x14ac:dyDescent="0.2">
      <c r="A451" s="407">
        <v>444</v>
      </c>
      <c r="B451" s="408" t="s">
        <v>735</v>
      </c>
      <c r="C451" s="408" t="s">
        <v>736</v>
      </c>
      <c r="D451" s="668" t="s">
        <v>737</v>
      </c>
      <c r="E451" s="382" t="s">
        <v>693</v>
      </c>
      <c r="F451" s="407" t="s">
        <v>334</v>
      </c>
      <c r="G451" s="669">
        <v>410</v>
      </c>
      <c r="H451" s="669">
        <v>410</v>
      </c>
      <c r="I451" s="670">
        <v>82</v>
      </c>
    </row>
    <row r="452" spans="1:9" s="289" customFormat="1" ht="17.25" customHeight="1" x14ac:dyDescent="0.2">
      <c r="A452" s="407">
        <v>445</v>
      </c>
      <c r="B452" s="408" t="s">
        <v>775</v>
      </c>
      <c r="C452" s="408" t="s">
        <v>1208</v>
      </c>
      <c r="D452" s="668" t="s">
        <v>1327</v>
      </c>
      <c r="E452" s="382" t="s">
        <v>1328</v>
      </c>
      <c r="F452" s="407" t="s">
        <v>334</v>
      </c>
      <c r="G452" s="669">
        <v>369.32</v>
      </c>
      <c r="H452" s="669">
        <v>369.32</v>
      </c>
      <c r="I452" s="670">
        <v>73.86</v>
      </c>
    </row>
    <row r="453" spans="1:9" s="289" customFormat="1" ht="17.25" customHeight="1" x14ac:dyDescent="0.2">
      <c r="A453" s="407">
        <v>446</v>
      </c>
      <c r="B453" s="408" t="s">
        <v>738</v>
      </c>
      <c r="C453" s="408" t="s">
        <v>739</v>
      </c>
      <c r="D453" s="668" t="s">
        <v>740</v>
      </c>
      <c r="E453" s="382" t="s">
        <v>741</v>
      </c>
      <c r="F453" s="407" t="s">
        <v>334</v>
      </c>
      <c r="G453" s="669">
        <v>1250</v>
      </c>
      <c r="H453" s="669">
        <v>1250</v>
      </c>
      <c r="I453" s="670">
        <v>245</v>
      </c>
    </row>
    <row r="454" spans="1:9" s="289" customFormat="1" ht="17.25" customHeight="1" x14ac:dyDescent="0.3">
      <c r="A454" s="407">
        <v>447</v>
      </c>
      <c r="B454" s="408" t="s">
        <v>742</v>
      </c>
      <c r="C454" s="408" t="s">
        <v>743</v>
      </c>
      <c r="D454" s="665" t="s">
        <v>968</v>
      </c>
      <c r="E454" s="382" t="s">
        <v>744</v>
      </c>
      <c r="F454" s="407" t="s">
        <v>334</v>
      </c>
      <c r="G454" s="669">
        <v>1250</v>
      </c>
      <c r="H454" s="671">
        <v>1250</v>
      </c>
      <c r="I454" s="670">
        <v>245</v>
      </c>
    </row>
    <row r="455" spans="1:9" s="289" customFormat="1" ht="17.25" customHeight="1" x14ac:dyDescent="0.2">
      <c r="A455" s="407">
        <v>448</v>
      </c>
      <c r="B455" s="408" t="s">
        <v>745</v>
      </c>
      <c r="C455" s="408" t="s">
        <v>746</v>
      </c>
      <c r="D455" s="668" t="s">
        <v>747</v>
      </c>
      <c r="E455" s="382" t="s">
        <v>748</v>
      </c>
      <c r="F455" s="407" t="s">
        <v>334</v>
      </c>
      <c r="G455" s="669">
        <v>1625</v>
      </c>
      <c r="H455" s="669">
        <v>1625</v>
      </c>
      <c r="I455" s="670">
        <v>318.5</v>
      </c>
    </row>
    <row r="456" spans="1:9" s="289" customFormat="1" ht="17.25" customHeight="1" x14ac:dyDescent="0.2">
      <c r="A456" s="407">
        <v>449</v>
      </c>
      <c r="B456" s="408" t="s">
        <v>705</v>
      </c>
      <c r="C456" s="408" t="s">
        <v>749</v>
      </c>
      <c r="D456" s="668" t="s">
        <v>750</v>
      </c>
      <c r="E456" s="382" t="s">
        <v>751</v>
      </c>
      <c r="F456" s="407" t="s">
        <v>334</v>
      </c>
      <c r="G456" s="669">
        <v>1000</v>
      </c>
      <c r="H456" s="669">
        <v>1000</v>
      </c>
      <c r="I456" s="670">
        <v>200</v>
      </c>
    </row>
    <row r="457" spans="1:9" s="289" customFormat="1" ht="17.25" customHeight="1" x14ac:dyDescent="0.2">
      <c r="A457" s="407">
        <v>450</v>
      </c>
      <c r="B457" s="408" t="s">
        <v>752</v>
      </c>
      <c r="C457" s="408" t="s">
        <v>753</v>
      </c>
      <c r="D457" s="668" t="s">
        <v>754</v>
      </c>
      <c r="E457" s="382" t="s">
        <v>755</v>
      </c>
      <c r="F457" s="407" t="s">
        <v>334</v>
      </c>
      <c r="G457" s="669">
        <v>875</v>
      </c>
      <c r="H457" s="669">
        <v>875</v>
      </c>
      <c r="I457" s="670">
        <v>175</v>
      </c>
    </row>
    <row r="458" spans="1:9" s="289" customFormat="1" ht="17.25" customHeight="1" x14ac:dyDescent="0.2">
      <c r="A458" s="407">
        <v>451</v>
      </c>
      <c r="B458" s="408" t="s">
        <v>756</v>
      </c>
      <c r="C458" s="408" t="s">
        <v>757</v>
      </c>
      <c r="D458" s="668" t="s">
        <v>758</v>
      </c>
      <c r="E458" s="382" t="s">
        <v>759</v>
      </c>
      <c r="F458" s="407" t="s">
        <v>334</v>
      </c>
      <c r="G458" s="669">
        <v>1875</v>
      </c>
      <c r="H458" s="669">
        <v>1875</v>
      </c>
      <c r="I458" s="670">
        <v>375</v>
      </c>
    </row>
    <row r="459" spans="1:9" s="289" customFormat="1" ht="17.25" customHeight="1" x14ac:dyDescent="0.2">
      <c r="A459" s="407">
        <v>452</v>
      </c>
      <c r="B459" s="408" t="s">
        <v>687</v>
      </c>
      <c r="C459" s="408" t="s">
        <v>1324</v>
      </c>
      <c r="D459" s="668" t="s">
        <v>1325</v>
      </c>
      <c r="E459" s="382" t="s">
        <v>762</v>
      </c>
      <c r="F459" s="407" t="s">
        <v>334</v>
      </c>
      <c r="G459" s="669">
        <v>875</v>
      </c>
      <c r="H459" s="669">
        <v>875</v>
      </c>
      <c r="I459" s="670">
        <v>171.5</v>
      </c>
    </row>
    <row r="460" spans="1:9" s="289" customFormat="1" ht="17.25" customHeight="1" x14ac:dyDescent="0.2">
      <c r="A460" s="407">
        <v>453</v>
      </c>
      <c r="B460" s="408" t="s">
        <v>1326</v>
      </c>
      <c r="C460" s="408" t="s">
        <v>825</v>
      </c>
      <c r="D460" s="668" t="s">
        <v>826</v>
      </c>
      <c r="E460" s="382" t="s">
        <v>766</v>
      </c>
      <c r="F460" s="407" t="s">
        <v>334</v>
      </c>
      <c r="G460" s="669">
        <v>1750</v>
      </c>
      <c r="H460" s="669">
        <v>1750</v>
      </c>
      <c r="I460" s="670">
        <v>350</v>
      </c>
    </row>
    <row r="461" spans="1:9" s="289" customFormat="1" ht="17.25" customHeight="1" x14ac:dyDescent="0.2">
      <c r="A461" s="407">
        <v>454</v>
      </c>
      <c r="B461" s="408" t="s">
        <v>767</v>
      </c>
      <c r="C461" s="408" t="s">
        <v>768</v>
      </c>
      <c r="D461" s="668">
        <v>43001000829</v>
      </c>
      <c r="E461" s="382" t="s">
        <v>766</v>
      </c>
      <c r="F461" s="407" t="s">
        <v>334</v>
      </c>
      <c r="G461" s="669">
        <v>375</v>
      </c>
      <c r="H461" s="669">
        <v>375</v>
      </c>
      <c r="I461" s="670">
        <v>73.5</v>
      </c>
    </row>
    <row r="462" spans="1:9" s="289" customFormat="1" ht="17.25" customHeight="1" x14ac:dyDescent="0.2">
      <c r="A462" s="407">
        <v>455</v>
      </c>
      <c r="B462" s="408" t="s">
        <v>769</v>
      </c>
      <c r="C462" s="408" t="s">
        <v>770</v>
      </c>
      <c r="D462" s="668" t="s">
        <v>771</v>
      </c>
      <c r="E462" s="382" t="s">
        <v>772</v>
      </c>
      <c r="F462" s="407" t="s">
        <v>334</v>
      </c>
      <c r="G462" s="669">
        <v>357.95</v>
      </c>
      <c r="H462" s="669">
        <v>357.95</v>
      </c>
      <c r="I462" s="670">
        <v>71.59</v>
      </c>
    </row>
    <row r="463" spans="1:9" s="289" customFormat="1" ht="17.25" customHeight="1" x14ac:dyDescent="0.2">
      <c r="A463" s="407">
        <v>456</v>
      </c>
      <c r="B463" s="408" t="s">
        <v>1329</v>
      </c>
      <c r="C463" s="408" t="s">
        <v>1330</v>
      </c>
      <c r="D463" s="668" t="s">
        <v>1331</v>
      </c>
      <c r="E463" s="382" t="s">
        <v>772</v>
      </c>
      <c r="F463" s="407" t="s">
        <v>334</v>
      </c>
      <c r="G463" s="669">
        <v>517.04999999999995</v>
      </c>
      <c r="H463" s="669">
        <v>517.04999999999995</v>
      </c>
      <c r="I463" s="670">
        <v>101.34</v>
      </c>
    </row>
    <row r="464" spans="1:9" s="289" customFormat="1" ht="17.25" customHeight="1" x14ac:dyDescent="0.2">
      <c r="A464" s="407">
        <v>457</v>
      </c>
      <c r="B464" s="408" t="s">
        <v>719</v>
      </c>
      <c r="C464" s="408" t="s">
        <v>773</v>
      </c>
      <c r="D464" s="668" t="s">
        <v>774</v>
      </c>
      <c r="E464" s="382" t="s">
        <v>772</v>
      </c>
      <c r="F464" s="407" t="s">
        <v>334</v>
      </c>
      <c r="G464" s="669">
        <v>875</v>
      </c>
      <c r="H464" s="669">
        <v>875</v>
      </c>
      <c r="I464" s="670">
        <v>175</v>
      </c>
    </row>
    <row r="465" spans="1:9" s="289" customFormat="1" ht="17.25" customHeight="1" x14ac:dyDescent="0.2">
      <c r="A465" s="407">
        <v>458</v>
      </c>
      <c r="B465" s="408" t="s">
        <v>775</v>
      </c>
      <c r="C465" s="408" t="s">
        <v>776</v>
      </c>
      <c r="D465" s="668" t="s">
        <v>777</v>
      </c>
      <c r="E465" s="382" t="s">
        <v>772</v>
      </c>
      <c r="F465" s="407" t="s">
        <v>334</v>
      </c>
      <c r="G465" s="669">
        <v>875</v>
      </c>
      <c r="H465" s="669">
        <v>875</v>
      </c>
      <c r="I465" s="670">
        <v>171.5</v>
      </c>
    </row>
    <row r="466" spans="1:9" s="289" customFormat="1" ht="17.25" customHeight="1" x14ac:dyDescent="0.2">
      <c r="A466" s="407">
        <v>459</v>
      </c>
      <c r="B466" s="408" t="s">
        <v>778</v>
      </c>
      <c r="C466" s="408" t="s">
        <v>779</v>
      </c>
      <c r="D466" s="668" t="s">
        <v>780</v>
      </c>
      <c r="E466" s="382" t="s">
        <v>781</v>
      </c>
      <c r="F466" s="407" t="s">
        <v>334</v>
      </c>
      <c r="G466" s="669">
        <v>875</v>
      </c>
      <c r="H466" s="669">
        <v>875</v>
      </c>
      <c r="I466" s="670">
        <v>171.5</v>
      </c>
    </row>
    <row r="467" spans="1:9" s="289" customFormat="1" ht="17.25" customHeight="1" x14ac:dyDescent="0.3">
      <c r="A467" s="407">
        <v>460</v>
      </c>
      <c r="B467" s="408" t="s">
        <v>785</v>
      </c>
      <c r="C467" s="408" t="s">
        <v>786</v>
      </c>
      <c r="D467" s="672">
        <v>11001013476</v>
      </c>
      <c r="E467" s="410" t="s">
        <v>787</v>
      </c>
      <c r="F467" s="407" t="s">
        <v>334</v>
      </c>
      <c r="G467" s="673">
        <v>1250</v>
      </c>
      <c r="H467" s="673">
        <v>1250</v>
      </c>
      <c r="I467" s="670">
        <v>245</v>
      </c>
    </row>
    <row r="468" spans="1:9" s="289" customFormat="1" ht="17.25" customHeight="1" x14ac:dyDescent="0.3">
      <c r="A468" s="407">
        <v>461</v>
      </c>
      <c r="B468" s="408" t="s">
        <v>827</v>
      </c>
      <c r="C468" s="408" t="s">
        <v>828</v>
      </c>
      <c r="D468" s="672" t="s">
        <v>829</v>
      </c>
      <c r="E468" s="410" t="s">
        <v>830</v>
      </c>
      <c r="F468" s="407" t="s">
        <v>334</v>
      </c>
      <c r="G468" s="673">
        <v>875</v>
      </c>
      <c r="H468" s="673">
        <v>875</v>
      </c>
      <c r="I468" s="670">
        <v>171.5</v>
      </c>
    </row>
    <row r="469" spans="1:9" s="289" customFormat="1" ht="17.25" customHeight="1" x14ac:dyDescent="0.3">
      <c r="A469" s="407">
        <v>462</v>
      </c>
      <c r="B469" s="408" t="s">
        <v>831</v>
      </c>
      <c r="C469" s="408" t="s">
        <v>832</v>
      </c>
      <c r="D469" s="672" t="s">
        <v>833</v>
      </c>
      <c r="E469" s="410" t="s">
        <v>834</v>
      </c>
      <c r="F469" s="407" t="s">
        <v>334</v>
      </c>
      <c r="G469" s="673">
        <v>1875</v>
      </c>
      <c r="H469" s="673">
        <v>1875</v>
      </c>
      <c r="I469" s="670">
        <v>367.5</v>
      </c>
    </row>
    <row r="470" spans="1:9" s="289" customFormat="1" ht="17.25" customHeight="1" x14ac:dyDescent="0.3">
      <c r="A470" s="407">
        <v>463</v>
      </c>
      <c r="B470" s="408" t="s">
        <v>1332</v>
      </c>
      <c r="C470" s="408" t="s">
        <v>1333</v>
      </c>
      <c r="D470" s="672" t="s">
        <v>1334</v>
      </c>
      <c r="E470" s="410" t="s">
        <v>1335</v>
      </c>
      <c r="F470" s="407" t="s">
        <v>334</v>
      </c>
      <c r="G470" s="673">
        <v>1250</v>
      </c>
      <c r="H470" s="673">
        <v>1250</v>
      </c>
      <c r="I470" s="670">
        <v>245</v>
      </c>
    </row>
    <row r="471" spans="1:9" s="289" customFormat="1" ht="17.25" customHeight="1" x14ac:dyDescent="0.2">
      <c r="A471" s="407">
        <v>464</v>
      </c>
      <c r="B471" s="408" t="s">
        <v>792</v>
      </c>
      <c r="C471" s="408" t="s">
        <v>793</v>
      </c>
      <c r="D471" s="668" t="s">
        <v>794</v>
      </c>
      <c r="E471" s="382" t="s">
        <v>795</v>
      </c>
      <c r="F471" s="407" t="s">
        <v>334</v>
      </c>
      <c r="G471" s="669">
        <v>500</v>
      </c>
      <c r="H471" s="669">
        <v>500</v>
      </c>
      <c r="I471" s="670">
        <v>98</v>
      </c>
    </row>
    <row r="472" spans="1:9" s="289" customFormat="1" ht="17.25" customHeight="1" x14ac:dyDescent="0.2">
      <c r="A472" s="407">
        <v>465</v>
      </c>
      <c r="B472" s="408" t="s">
        <v>796</v>
      </c>
      <c r="C472" s="408" t="s">
        <v>797</v>
      </c>
      <c r="D472" s="668" t="s">
        <v>798</v>
      </c>
      <c r="E472" s="382" t="s">
        <v>799</v>
      </c>
      <c r="F472" s="407" t="s">
        <v>334</v>
      </c>
      <c r="G472" s="669">
        <v>1812.5</v>
      </c>
      <c r="H472" s="669">
        <v>1812.5</v>
      </c>
      <c r="I472" s="670">
        <v>355.25</v>
      </c>
    </row>
    <row r="473" spans="1:9" s="289" customFormat="1" ht="17.25" customHeight="1" x14ac:dyDescent="0.2">
      <c r="A473" s="407">
        <v>466</v>
      </c>
      <c r="B473" s="408" t="s">
        <v>800</v>
      </c>
      <c r="C473" s="408" t="s">
        <v>801</v>
      </c>
      <c r="D473" s="668" t="s">
        <v>802</v>
      </c>
      <c r="E473" s="382" t="s">
        <v>799</v>
      </c>
      <c r="F473" s="407" t="s">
        <v>334</v>
      </c>
      <c r="G473" s="669">
        <v>875</v>
      </c>
      <c r="H473" s="669">
        <v>875</v>
      </c>
      <c r="I473" s="670">
        <v>171.5</v>
      </c>
    </row>
    <row r="474" spans="1:9" s="289" customFormat="1" ht="17.25" customHeight="1" x14ac:dyDescent="0.2">
      <c r="A474" s="407">
        <v>467</v>
      </c>
      <c r="B474" s="408" t="s">
        <v>803</v>
      </c>
      <c r="C474" s="382" t="s">
        <v>804</v>
      </c>
      <c r="D474" s="668" t="s">
        <v>805</v>
      </c>
      <c r="E474" s="382" t="s">
        <v>799</v>
      </c>
      <c r="F474" s="407" t="s">
        <v>334</v>
      </c>
      <c r="G474" s="669">
        <v>500</v>
      </c>
      <c r="H474" s="669">
        <v>500</v>
      </c>
      <c r="I474" s="670">
        <v>98</v>
      </c>
    </row>
    <row r="475" spans="1:9" s="289" customFormat="1" ht="17.25" customHeight="1" x14ac:dyDescent="0.2">
      <c r="A475" s="407">
        <v>468</v>
      </c>
      <c r="B475" s="408" t="s">
        <v>806</v>
      </c>
      <c r="C475" s="382" t="s">
        <v>807</v>
      </c>
      <c r="D475" s="668" t="s">
        <v>808</v>
      </c>
      <c r="E475" s="382" t="s">
        <v>799</v>
      </c>
      <c r="F475" s="407" t="s">
        <v>334</v>
      </c>
      <c r="G475" s="669">
        <v>500</v>
      </c>
      <c r="H475" s="669">
        <v>500</v>
      </c>
      <c r="I475" s="670">
        <v>100</v>
      </c>
    </row>
    <row r="476" spans="1:9" s="289" customFormat="1" ht="17.25" customHeight="1" x14ac:dyDescent="0.3">
      <c r="A476" s="407">
        <v>469</v>
      </c>
      <c r="B476" s="411" t="s">
        <v>809</v>
      </c>
      <c r="C476" s="382" t="s">
        <v>810</v>
      </c>
      <c r="D476" s="668" t="s">
        <v>811</v>
      </c>
      <c r="E476" s="382" t="s">
        <v>799</v>
      </c>
      <c r="F476" s="407" t="s">
        <v>334</v>
      </c>
      <c r="G476" s="669">
        <v>875</v>
      </c>
      <c r="H476" s="669">
        <v>875</v>
      </c>
      <c r="I476" s="670">
        <v>171.5</v>
      </c>
    </row>
    <row r="477" spans="1:9" s="289" customFormat="1" ht="17.25" customHeight="1" x14ac:dyDescent="0.2">
      <c r="A477" s="407">
        <v>470</v>
      </c>
      <c r="B477" s="408" t="s">
        <v>719</v>
      </c>
      <c r="C477" s="382" t="s">
        <v>812</v>
      </c>
      <c r="D477" s="672" t="s">
        <v>813</v>
      </c>
      <c r="E477" s="382" t="s">
        <v>799</v>
      </c>
      <c r="F477" s="407" t="s">
        <v>334</v>
      </c>
      <c r="G477" s="669">
        <v>600</v>
      </c>
      <c r="H477" s="669">
        <v>600</v>
      </c>
      <c r="I477" s="670">
        <v>0</v>
      </c>
    </row>
    <row r="478" spans="1:9" s="289" customFormat="1" ht="17.25" customHeight="1" x14ac:dyDescent="0.2">
      <c r="A478" s="407">
        <v>471</v>
      </c>
      <c r="B478" s="408" t="s">
        <v>719</v>
      </c>
      <c r="C478" s="382" t="s">
        <v>812</v>
      </c>
      <c r="D478" s="672" t="s">
        <v>813</v>
      </c>
      <c r="E478" s="382" t="s">
        <v>799</v>
      </c>
      <c r="F478" s="407" t="s">
        <v>0</v>
      </c>
      <c r="G478" s="669">
        <v>892.86</v>
      </c>
      <c r="H478" s="669">
        <v>892.86</v>
      </c>
      <c r="I478" s="670">
        <v>175</v>
      </c>
    </row>
    <row r="479" spans="1:9" s="289" customFormat="1" ht="17.25" customHeight="1" x14ac:dyDescent="0.2">
      <c r="A479" s="407">
        <v>472</v>
      </c>
      <c r="B479" s="408" t="s">
        <v>752</v>
      </c>
      <c r="C479" s="408" t="s">
        <v>753</v>
      </c>
      <c r="D479" s="668" t="s">
        <v>754</v>
      </c>
      <c r="E479" s="382" t="s">
        <v>755</v>
      </c>
      <c r="F479" s="407" t="s">
        <v>0</v>
      </c>
      <c r="G479" s="669">
        <v>3125</v>
      </c>
      <c r="H479" s="669">
        <v>3125</v>
      </c>
      <c r="I479" s="670">
        <v>625</v>
      </c>
    </row>
    <row r="480" spans="1:9" s="289" customFormat="1" ht="17.25" customHeight="1" x14ac:dyDescent="0.2">
      <c r="A480" s="407">
        <v>473</v>
      </c>
      <c r="B480" s="408" t="s">
        <v>687</v>
      </c>
      <c r="C480" s="408" t="s">
        <v>688</v>
      </c>
      <c r="D480" s="668" t="s">
        <v>689</v>
      </c>
      <c r="E480" s="382" t="s">
        <v>690</v>
      </c>
      <c r="F480" s="407" t="s">
        <v>0</v>
      </c>
      <c r="G480" s="669">
        <v>2187.5</v>
      </c>
      <c r="H480" s="669">
        <v>2187.5</v>
      </c>
      <c r="I480" s="670">
        <v>437.5</v>
      </c>
    </row>
    <row r="481" spans="1:9" s="289" customFormat="1" ht="17.25" customHeight="1" x14ac:dyDescent="0.2">
      <c r="A481" s="407">
        <v>474</v>
      </c>
      <c r="B481" s="408" t="s">
        <v>705</v>
      </c>
      <c r="C481" s="408" t="s">
        <v>706</v>
      </c>
      <c r="D481" s="668" t="s">
        <v>707</v>
      </c>
      <c r="E481" s="382" t="s">
        <v>708</v>
      </c>
      <c r="F481" s="407" t="s">
        <v>0</v>
      </c>
      <c r="G481" s="669">
        <v>1275.51</v>
      </c>
      <c r="H481" s="669">
        <v>1275.51</v>
      </c>
      <c r="I481" s="670">
        <v>250</v>
      </c>
    </row>
    <row r="482" spans="1:9" s="289" customFormat="1" ht="17.25" customHeight="1" x14ac:dyDescent="0.2">
      <c r="A482" s="407">
        <v>475</v>
      </c>
      <c r="B482" s="408" t="s">
        <v>756</v>
      </c>
      <c r="C482" s="408" t="s">
        <v>757</v>
      </c>
      <c r="D482" s="668" t="s">
        <v>758</v>
      </c>
      <c r="E482" s="382" t="s">
        <v>759</v>
      </c>
      <c r="F482" s="407" t="s">
        <v>0</v>
      </c>
      <c r="G482" s="669">
        <v>1250</v>
      </c>
      <c r="H482" s="669">
        <v>1250</v>
      </c>
      <c r="I482" s="670">
        <v>250</v>
      </c>
    </row>
    <row r="483" spans="1:9" s="289" customFormat="1" ht="17.25" customHeight="1" x14ac:dyDescent="0.2">
      <c r="A483" s="407">
        <v>476</v>
      </c>
      <c r="B483" s="408" t="s">
        <v>756</v>
      </c>
      <c r="C483" s="408" t="s">
        <v>757</v>
      </c>
      <c r="D483" s="668" t="s">
        <v>758</v>
      </c>
      <c r="E483" s="382" t="s">
        <v>759</v>
      </c>
      <c r="F483" s="407" t="s">
        <v>0</v>
      </c>
      <c r="G483" s="669">
        <v>375</v>
      </c>
      <c r="H483" s="669">
        <v>375</v>
      </c>
      <c r="I483" s="669">
        <v>75</v>
      </c>
    </row>
    <row r="484" spans="1:9" s="289" customFormat="1" ht="17.25" customHeight="1" x14ac:dyDescent="0.3">
      <c r="A484" s="407">
        <v>477</v>
      </c>
      <c r="B484" s="408" t="s">
        <v>1336</v>
      </c>
      <c r="C484" s="408" t="s">
        <v>822</v>
      </c>
      <c r="D484" s="672">
        <v>54001012507</v>
      </c>
      <c r="E484" s="382" t="s">
        <v>693</v>
      </c>
      <c r="F484" s="410" t="s">
        <v>334</v>
      </c>
      <c r="G484" s="669">
        <v>625</v>
      </c>
      <c r="H484" s="669">
        <v>625</v>
      </c>
      <c r="I484" s="669">
        <v>625</v>
      </c>
    </row>
    <row r="485" spans="1:9" s="279" customFormat="1" ht="15" customHeight="1" x14ac:dyDescent="0.3">
      <c r="A485" s="407"/>
      <c r="B485" s="400"/>
      <c r="C485" s="400"/>
      <c r="D485" s="410"/>
      <c r="E485" s="407" t="s">
        <v>1032</v>
      </c>
      <c r="F485" s="410" t="s">
        <v>334</v>
      </c>
      <c r="G485" s="673">
        <v>4850</v>
      </c>
      <c r="H485" s="700">
        <v>0</v>
      </c>
      <c r="I485" s="670">
        <v>0</v>
      </c>
    </row>
    <row r="486" spans="1:9" s="279" customFormat="1" ht="15" customHeight="1" x14ac:dyDescent="0.3">
      <c r="A486" s="407"/>
      <c r="B486" s="400"/>
      <c r="C486" s="400"/>
      <c r="D486" s="410"/>
      <c r="E486" s="407" t="s">
        <v>1032</v>
      </c>
      <c r="F486" s="410" t="s">
        <v>334</v>
      </c>
      <c r="G486" s="673">
        <v>550</v>
      </c>
      <c r="H486" s="700">
        <v>0</v>
      </c>
      <c r="I486" s="670">
        <v>0</v>
      </c>
    </row>
    <row r="487" spans="1:9" s="279" customFormat="1" x14ac:dyDescent="0.3">
      <c r="A487" s="407" t="s">
        <v>271</v>
      </c>
      <c r="B487" s="407"/>
      <c r="C487" s="407"/>
      <c r="D487" s="407"/>
      <c r="E487" s="407"/>
      <c r="F487" s="407"/>
      <c r="G487" s="409"/>
      <c r="H487" s="409"/>
      <c r="I487" s="409"/>
    </row>
    <row r="488" spans="1:9" s="279" customFormat="1" ht="21.75" customHeight="1" x14ac:dyDescent="0.3">
      <c r="A488" s="407"/>
      <c r="B488" s="420"/>
      <c r="C488" s="420"/>
      <c r="D488" s="420"/>
      <c r="E488" s="420"/>
      <c r="F488" s="407" t="s">
        <v>420</v>
      </c>
      <c r="G488" s="421">
        <f>SUM(G9:G487)</f>
        <v>538416.31999999995</v>
      </c>
      <c r="H488" s="421">
        <f t="shared" ref="H488:I488" si="0">SUM(H9:H487)</f>
        <v>535266.31999999995</v>
      </c>
      <c r="I488" s="421">
        <f t="shared" si="0"/>
        <v>105283.33000000032</v>
      </c>
    </row>
    <row r="489" spans="1:9" s="279" customFormat="1" x14ac:dyDescent="0.3">
      <c r="A489" s="225" t="s">
        <v>409</v>
      </c>
      <c r="B489" s="225"/>
      <c r="C489" s="225"/>
      <c r="D489" s="225"/>
      <c r="E489" s="225"/>
      <c r="F489" s="225"/>
      <c r="G489" s="422"/>
      <c r="H489" s="422"/>
      <c r="I489" s="422"/>
    </row>
    <row r="490" spans="1:9" s="279" customFormat="1" x14ac:dyDescent="0.3">
      <c r="A490" s="225"/>
      <c r="B490" s="225"/>
      <c r="C490" s="225"/>
      <c r="D490" s="225"/>
      <c r="E490" s="225"/>
      <c r="F490" s="225"/>
      <c r="G490" s="422"/>
      <c r="H490" s="422"/>
      <c r="I490" s="422"/>
    </row>
    <row r="491" spans="1:9" s="279" customFormat="1" x14ac:dyDescent="0.3">
      <c r="A491" s="225"/>
      <c r="B491" s="225"/>
      <c r="C491" s="225"/>
      <c r="D491" s="225"/>
      <c r="E491" s="225"/>
      <c r="F491" s="225"/>
      <c r="G491" s="422"/>
      <c r="H491" s="422"/>
      <c r="I491" s="422"/>
    </row>
    <row r="492" spans="1:9" s="279" customFormat="1" x14ac:dyDescent="0.3">
      <c r="A492" s="225" t="s">
        <v>107</v>
      </c>
      <c r="B492" s="225"/>
      <c r="C492" s="225"/>
      <c r="D492" s="225"/>
      <c r="E492" s="225"/>
      <c r="F492" s="225"/>
      <c r="G492" s="422"/>
      <c r="H492" s="422"/>
      <c r="I492" s="422"/>
    </row>
    <row r="493" spans="1:9" s="279" customFormat="1" x14ac:dyDescent="0.3">
      <c r="A493" s="225"/>
      <c r="B493" s="225"/>
      <c r="C493" s="225"/>
      <c r="D493" s="225"/>
      <c r="E493" s="225"/>
      <c r="F493" s="225"/>
      <c r="G493" s="422"/>
      <c r="H493" s="422"/>
      <c r="I493" s="422"/>
    </row>
    <row r="494" spans="1:9" s="279" customFormat="1" x14ac:dyDescent="0.3">
      <c r="A494" s="225"/>
      <c r="B494" s="225"/>
      <c r="C494" s="225"/>
      <c r="D494" s="225"/>
      <c r="E494" s="271"/>
      <c r="F494" s="271"/>
      <c r="G494" s="423"/>
      <c r="H494" s="422"/>
      <c r="I494" s="422"/>
    </row>
    <row r="495" spans="1:9" s="279" customFormat="1" x14ac:dyDescent="0.3">
      <c r="A495" s="225"/>
      <c r="B495" s="225"/>
      <c r="C495" s="225" t="s">
        <v>515</v>
      </c>
      <c r="D495" s="225"/>
      <c r="E495" s="225"/>
      <c r="F495" s="225"/>
      <c r="G495" s="422"/>
      <c r="H495" s="422"/>
      <c r="I495" s="422"/>
    </row>
    <row r="496" spans="1:9" s="279" customFormat="1" x14ac:dyDescent="0.3">
      <c r="A496" s="225"/>
      <c r="B496" s="225"/>
      <c r="C496" s="225" t="s">
        <v>374</v>
      </c>
      <c r="D496" s="225"/>
      <c r="E496" s="225"/>
      <c r="F496" s="225"/>
      <c r="G496" s="422"/>
      <c r="H496" s="422"/>
      <c r="I496" s="422"/>
    </row>
    <row r="497" spans="3:9" s="279" customFormat="1" x14ac:dyDescent="0.3">
      <c r="C497" s="279" t="s">
        <v>139</v>
      </c>
      <c r="G497" s="424"/>
      <c r="H497" s="424"/>
      <c r="I497" s="424"/>
    </row>
  </sheetData>
  <autoFilter ref="A8:J489"/>
  <mergeCells count="3">
    <mergeCell ref="H1:J1"/>
    <mergeCell ref="H2:I2"/>
    <mergeCell ref="A5:D5"/>
  </mergeCells>
  <printOptions gridLines="1"/>
  <pageMargins left="0.25" right="0.25" top="0.75" bottom="0.75" header="0.3" footer="0.3"/>
  <pageSetup scale="91" fitToHeight="0" orientation="landscape" r:id="rId1"/>
  <rowBreaks count="2" manualBreakCount="2">
    <brk id="459" max="9" man="1"/>
    <brk id="476" max="9" man="1"/>
  </rowBreaks>
  <ignoredErrors>
    <ignoredError sqref="D9:D483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view="pageBreakPreview" topLeftCell="A19" zoomScale="80" zoomScaleSheetLayoutView="80" workbookViewId="0">
      <selection activeCell="L49" sqref="L49"/>
    </sheetView>
  </sheetViews>
  <sheetFormatPr defaultRowHeight="12.75" x14ac:dyDescent="0.2"/>
  <cols>
    <col min="1" max="1" width="6.7109375" customWidth="1"/>
    <col min="2" max="2" width="19.140625" customWidth="1"/>
    <col min="3" max="3" width="17.140625" bestFit="1" customWidth="1"/>
    <col min="4" max="4" width="18" customWidth="1"/>
    <col min="5" max="5" width="21.5703125" customWidth="1"/>
    <col min="6" max="6" width="28.5703125" bestFit="1" customWidth="1"/>
    <col min="7" max="7" width="15.5703125" customWidth="1"/>
    <col min="8" max="8" width="15.28515625" customWidth="1"/>
    <col min="9" max="9" width="16.42578125" customWidth="1"/>
  </cols>
  <sheetData>
    <row r="1" spans="1:9" ht="15" x14ac:dyDescent="0.3">
      <c r="A1" s="38" t="s">
        <v>435</v>
      </c>
      <c r="B1" s="41"/>
      <c r="C1" s="41"/>
      <c r="D1" s="41"/>
      <c r="E1" s="41"/>
      <c r="F1" s="41"/>
      <c r="G1" s="773" t="s">
        <v>109</v>
      </c>
      <c r="H1" s="773"/>
      <c r="I1" s="285"/>
    </row>
    <row r="2" spans="1:9" ht="15" x14ac:dyDescent="0.3">
      <c r="A2" s="40" t="s">
        <v>140</v>
      </c>
      <c r="B2" s="41"/>
      <c r="C2" s="41"/>
      <c r="D2" s="41"/>
      <c r="E2" s="41"/>
      <c r="F2" s="41"/>
      <c r="G2" s="788" t="s">
        <v>546</v>
      </c>
      <c r="H2" s="788"/>
      <c r="I2" s="40"/>
    </row>
    <row r="3" spans="1:9" ht="15" x14ac:dyDescent="0.3">
      <c r="A3" s="40"/>
      <c r="B3" s="40"/>
      <c r="C3" s="40"/>
      <c r="D3" s="40"/>
      <c r="E3" s="40"/>
      <c r="F3" s="40"/>
      <c r="G3" s="285"/>
      <c r="H3" s="285"/>
      <c r="I3" s="285"/>
    </row>
    <row r="4" spans="1:9" ht="15" x14ac:dyDescent="0.3">
      <c r="A4" s="41" t="s">
        <v>269</v>
      </c>
      <c r="B4" s="41"/>
      <c r="C4" s="41"/>
      <c r="D4" s="41"/>
      <c r="E4" s="41"/>
      <c r="F4" s="41"/>
      <c r="G4" s="40"/>
      <c r="H4" s="40"/>
      <c r="I4" s="40"/>
    </row>
    <row r="5" spans="1:9" s="316" customFormat="1" ht="15" x14ac:dyDescent="0.3">
      <c r="A5" s="41" t="str">
        <f>'[4]ფორმა N1'!A5</f>
        <v>მპგ "ევროპული საქართველო-მოძრაობა თავისუფლებისთვის"</v>
      </c>
      <c r="B5" s="41"/>
      <c r="C5" s="41"/>
      <c r="D5" s="41"/>
      <c r="E5" s="41"/>
      <c r="F5" s="41"/>
      <c r="G5" s="40"/>
      <c r="H5" s="40"/>
      <c r="I5" s="40"/>
    </row>
    <row r="6" spans="1:9" ht="15" x14ac:dyDescent="0.3">
      <c r="A6" s="41"/>
      <c r="B6" s="41"/>
      <c r="C6" s="41"/>
      <c r="D6" s="41"/>
      <c r="E6" s="41"/>
      <c r="F6" s="41"/>
      <c r="G6" s="40"/>
      <c r="H6" s="40"/>
      <c r="I6" s="40"/>
    </row>
    <row r="7" spans="1:9" ht="15" x14ac:dyDescent="0.2">
      <c r="A7" s="284"/>
      <c r="B7" s="284"/>
      <c r="C7" s="284"/>
      <c r="D7" s="284"/>
      <c r="E7" s="284"/>
      <c r="F7" s="284"/>
      <c r="G7" s="42"/>
      <c r="H7" s="42"/>
      <c r="I7" s="285"/>
    </row>
    <row r="8" spans="1:9" ht="26.25" customHeight="1" x14ac:dyDescent="0.2">
      <c r="A8" s="154" t="s">
        <v>64</v>
      </c>
      <c r="B8" s="386" t="s">
        <v>326</v>
      </c>
      <c r="C8" s="381" t="s">
        <v>327</v>
      </c>
      <c r="D8" s="381" t="s">
        <v>227</v>
      </c>
      <c r="E8" s="381" t="s">
        <v>330</v>
      </c>
      <c r="F8" s="381" t="s">
        <v>329</v>
      </c>
      <c r="G8" s="381" t="s">
        <v>371</v>
      </c>
      <c r="H8" s="386" t="s">
        <v>10</v>
      </c>
      <c r="I8" s="386" t="s">
        <v>9</v>
      </c>
    </row>
    <row r="9" spans="1:9" s="64" customFormat="1" ht="19.5" customHeight="1" x14ac:dyDescent="0.2">
      <c r="A9" s="606">
        <v>1</v>
      </c>
      <c r="B9" s="387" t="s">
        <v>719</v>
      </c>
      <c r="C9" s="335" t="s">
        <v>773</v>
      </c>
      <c r="D9" s="384" t="s">
        <v>774</v>
      </c>
      <c r="E9" s="331" t="s">
        <v>1337</v>
      </c>
      <c r="F9" s="334" t="s">
        <v>1338</v>
      </c>
      <c r="G9" s="389">
        <v>2</v>
      </c>
      <c r="H9" s="334">
        <v>30</v>
      </c>
      <c r="I9" s="334">
        <v>30</v>
      </c>
    </row>
    <row r="10" spans="1:9" s="64" customFormat="1" ht="19.5" customHeight="1" x14ac:dyDescent="0.2">
      <c r="A10" s="606">
        <v>2</v>
      </c>
      <c r="B10" s="339" t="s">
        <v>972</v>
      </c>
      <c r="C10" s="335" t="s">
        <v>1339</v>
      </c>
      <c r="D10" s="384" t="s">
        <v>777</v>
      </c>
      <c r="E10" s="331" t="s">
        <v>1337</v>
      </c>
      <c r="F10" s="334" t="s">
        <v>1338</v>
      </c>
      <c r="G10" s="389">
        <v>2</v>
      </c>
      <c r="H10" s="334">
        <v>45</v>
      </c>
      <c r="I10" s="334">
        <v>45</v>
      </c>
    </row>
    <row r="11" spans="1:9" s="64" customFormat="1" ht="19.5" customHeight="1" x14ac:dyDescent="0.2">
      <c r="A11" s="606">
        <v>3</v>
      </c>
      <c r="B11" s="339" t="s">
        <v>803</v>
      </c>
      <c r="C11" s="335" t="s">
        <v>760</v>
      </c>
      <c r="D11" s="334" t="s">
        <v>761</v>
      </c>
      <c r="E11" s="331" t="s">
        <v>1337</v>
      </c>
      <c r="F11" s="334" t="s">
        <v>1338</v>
      </c>
      <c r="G11" s="389">
        <v>3</v>
      </c>
      <c r="H11" s="334">
        <v>30</v>
      </c>
      <c r="I11" s="334">
        <v>30</v>
      </c>
    </row>
    <row r="12" spans="1:9" s="64" customFormat="1" ht="19.5" customHeight="1" x14ac:dyDescent="0.2">
      <c r="A12" s="606">
        <v>4</v>
      </c>
      <c r="B12" s="339" t="s">
        <v>775</v>
      </c>
      <c r="C12" s="335" t="s">
        <v>776</v>
      </c>
      <c r="D12" s="340" t="s">
        <v>777</v>
      </c>
      <c r="E12" s="331" t="s">
        <v>1337</v>
      </c>
      <c r="F12" s="334" t="s">
        <v>1338</v>
      </c>
      <c r="G12" s="389">
        <v>2</v>
      </c>
      <c r="H12" s="334">
        <v>30</v>
      </c>
      <c r="I12" s="334">
        <v>30</v>
      </c>
    </row>
    <row r="13" spans="1:9" s="64" customFormat="1" ht="19.5" customHeight="1" x14ac:dyDescent="0.2">
      <c r="A13" s="606">
        <v>5</v>
      </c>
      <c r="B13" s="339" t="s">
        <v>803</v>
      </c>
      <c r="C13" s="335" t="s">
        <v>760</v>
      </c>
      <c r="D13" s="340" t="s">
        <v>761</v>
      </c>
      <c r="E13" s="331" t="s">
        <v>1337</v>
      </c>
      <c r="F13" s="334" t="s">
        <v>1338</v>
      </c>
      <c r="G13" s="389">
        <v>1</v>
      </c>
      <c r="H13" s="334">
        <v>15</v>
      </c>
      <c r="I13" s="334">
        <v>15</v>
      </c>
    </row>
    <row r="14" spans="1:9" s="64" customFormat="1" ht="19.5" customHeight="1" x14ac:dyDescent="0.2">
      <c r="A14" s="606">
        <v>6</v>
      </c>
      <c r="B14" s="339" t="s">
        <v>719</v>
      </c>
      <c r="C14" s="335" t="s">
        <v>773</v>
      </c>
      <c r="D14" s="340" t="s">
        <v>774</v>
      </c>
      <c r="E14" s="331" t="s">
        <v>1337</v>
      </c>
      <c r="F14" s="334" t="s">
        <v>1338</v>
      </c>
      <c r="G14" s="389">
        <v>2</v>
      </c>
      <c r="H14" s="334">
        <v>30</v>
      </c>
      <c r="I14" s="334">
        <v>30</v>
      </c>
    </row>
    <row r="15" spans="1:9" s="64" customFormat="1" ht="19.5" customHeight="1" x14ac:dyDescent="0.2">
      <c r="A15" s="606">
        <v>7</v>
      </c>
      <c r="B15" s="339" t="s">
        <v>719</v>
      </c>
      <c r="C15" s="335" t="s">
        <v>773</v>
      </c>
      <c r="D15" s="340" t="s">
        <v>774</v>
      </c>
      <c r="E15" s="331" t="s">
        <v>1337</v>
      </c>
      <c r="F15" s="334" t="s">
        <v>1340</v>
      </c>
      <c r="G15" s="389">
        <v>4</v>
      </c>
      <c r="H15" s="334">
        <v>60</v>
      </c>
      <c r="I15" s="334">
        <v>60</v>
      </c>
    </row>
    <row r="16" spans="1:9" s="64" customFormat="1" ht="19.5" customHeight="1" x14ac:dyDescent="0.2">
      <c r="A16" s="606">
        <v>8</v>
      </c>
      <c r="B16" s="339" t="s">
        <v>719</v>
      </c>
      <c r="C16" s="335" t="s">
        <v>739</v>
      </c>
      <c r="D16" s="340" t="s">
        <v>740</v>
      </c>
      <c r="E16" s="331" t="s">
        <v>1337</v>
      </c>
      <c r="F16" s="334" t="s">
        <v>1340</v>
      </c>
      <c r="G16" s="389">
        <v>4</v>
      </c>
      <c r="H16" s="334">
        <v>60</v>
      </c>
      <c r="I16" s="334">
        <v>60</v>
      </c>
    </row>
    <row r="17" spans="1:9" s="64" customFormat="1" ht="19.5" customHeight="1" x14ac:dyDescent="0.2">
      <c r="A17" s="606">
        <v>9</v>
      </c>
      <c r="B17" s="339" t="s">
        <v>1326</v>
      </c>
      <c r="C17" s="335" t="s">
        <v>825</v>
      </c>
      <c r="D17" s="340" t="s">
        <v>826</v>
      </c>
      <c r="E17" s="331" t="s">
        <v>1337</v>
      </c>
      <c r="F17" s="334" t="s">
        <v>1340</v>
      </c>
      <c r="G17" s="389">
        <v>2</v>
      </c>
      <c r="H17" s="334">
        <v>30</v>
      </c>
      <c r="I17" s="334">
        <v>30</v>
      </c>
    </row>
    <row r="18" spans="1:9" s="64" customFormat="1" ht="19.5" customHeight="1" x14ac:dyDescent="0.2">
      <c r="A18" s="606">
        <v>10</v>
      </c>
      <c r="B18" s="339" t="s">
        <v>719</v>
      </c>
      <c r="C18" s="335" t="s">
        <v>739</v>
      </c>
      <c r="D18" s="340" t="s">
        <v>740</v>
      </c>
      <c r="E18" s="331" t="s">
        <v>1337</v>
      </c>
      <c r="F18" s="334" t="s">
        <v>1338</v>
      </c>
      <c r="G18" s="389">
        <v>1</v>
      </c>
      <c r="H18" s="340">
        <v>15</v>
      </c>
      <c r="I18" s="340">
        <v>15</v>
      </c>
    </row>
    <row r="19" spans="1:9" s="64" customFormat="1" ht="19.5" customHeight="1" x14ac:dyDescent="0.2">
      <c r="A19" s="606">
        <v>11</v>
      </c>
      <c r="B19" s="339" t="s">
        <v>719</v>
      </c>
      <c r="C19" s="335" t="s">
        <v>773</v>
      </c>
      <c r="D19" s="340" t="s">
        <v>774</v>
      </c>
      <c r="E19" s="331" t="s">
        <v>1337</v>
      </c>
      <c r="F19" s="334" t="s">
        <v>1338</v>
      </c>
      <c r="G19" s="389">
        <v>1</v>
      </c>
      <c r="H19" s="340">
        <v>15</v>
      </c>
      <c r="I19" s="340">
        <v>15</v>
      </c>
    </row>
    <row r="20" spans="1:9" s="64" customFormat="1" ht="19.5" customHeight="1" x14ac:dyDescent="0.2">
      <c r="A20" s="606">
        <v>12</v>
      </c>
      <c r="B20" s="339" t="s">
        <v>959</v>
      </c>
      <c r="C20" s="335" t="s">
        <v>695</v>
      </c>
      <c r="D20" s="340" t="s">
        <v>696</v>
      </c>
      <c r="E20" s="331" t="s">
        <v>1337</v>
      </c>
      <c r="F20" s="334" t="s">
        <v>1338</v>
      </c>
      <c r="G20" s="389">
        <v>1</v>
      </c>
      <c r="H20" s="340">
        <v>15</v>
      </c>
      <c r="I20" s="340">
        <v>15</v>
      </c>
    </row>
    <row r="21" spans="1:9" s="64" customFormat="1" ht="19.5" customHeight="1" x14ac:dyDescent="0.2">
      <c r="A21" s="606">
        <v>13</v>
      </c>
      <c r="B21" s="339" t="s">
        <v>1341</v>
      </c>
      <c r="C21" s="335" t="s">
        <v>1342</v>
      </c>
      <c r="D21" s="340" t="s">
        <v>1343</v>
      </c>
      <c r="E21" s="331" t="s">
        <v>1337</v>
      </c>
      <c r="F21" s="334" t="s">
        <v>1338</v>
      </c>
      <c r="G21" s="389">
        <v>1</v>
      </c>
      <c r="H21" s="340">
        <v>15</v>
      </c>
      <c r="I21" s="340">
        <v>15</v>
      </c>
    </row>
    <row r="22" spans="1:9" s="64" customFormat="1" ht="19.5" customHeight="1" x14ac:dyDescent="0.2">
      <c r="A22" s="606">
        <v>14</v>
      </c>
      <c r="B22" s="339" t="s">
        <v>824</v>
      </c>
      <c r="C22" s="335" t="s">
        <v>825</v>
      </c>
      <c r="D22" s="340" t="s">
        <v>826</v>
      </c>
      <c r="E22" s="331" t="s">
        <v>1337</v>
      </c>
      <c r="F22" s="334" t="s">
        <v>1338</v>
      </c>
      <c r="G22" s="389">
        <v>1</v>
      </c>
      <c r="H22" s="340">
        <v>15</v>
      </c>
      <c r="I22" s="340">
        <v>15</v>
      </c>
    </row>
    <row r="23" spans="1:9" s="64" customFormat="1" ht="19.5" customHeight="1" x14ac:dyDescent="0.2">
      <c r="A23" s="606">
        <v>15</v>
      </c>
      <c r="B23" s="339" t="s">
        <v>767</v>
      </c>
      <c r="C23" s="335" t="s">
        <v>695</v>
      </c>
      <c r="D23" s="340" t="s">
        <v>696</v>
      </c>
      <c r="E23" s="331" t="s">
        <v>1337</v>
      </c>
      <c r="F23" s="334" t="s">
        <v>1344</v>
      </c>
      <c r="G23" s="389">
        <v>2</v>
      </c>
      <c r="H23" s="340">
        <v>70</v>
      </c>
      <c r="I23" s="340">
        <v>70</v>
      </c>
    </row>
    <row r="24" spans="1:9" s="64" customFormat="1" ht="19.5" customHeight="1" x14ac:dyDescent="0.2">
      <c r="A24" s="606">
        <v>16</v>
      </c>
      <c r="B24" s="339" t="s">
        <v>719</v>
      </c>
      <c r="C24" s="335" t="s">
        <v>739</v>
      </c>
      <c r="D24" s="340" t="s">
        <v>740</v>
      </c>
      <c r="E24" s="331" t="s">
        <v>1337</v>
      </c>
      <c r="F24" s="334" t="s">
        <v>1344</v>
      </c>
      <c r="G24" s="389">
        <v>2</v>
      </c>
      <c r="H24" s="340">
        <v>70</v>
      </c>
      <c r="I24" s="340">
        <v>70</v>
      </c>
    </row>
    <row r="25" spans="1:9" s="64" customFormat="1" ht="19.5" customHeight="1" x14ac:dyDescent="0.2">
      <c r="A25" s="606">
        <v>17</v>
      </c>
      <c r="B25" s="339" t="s">
        <v>719</v>
      </c>
      <c r="C25" s="335" t="s">
        <v>773</v>
      </c>
      <c r="D25" s="340" t="s">
        <v>774</v>
      </c>
      <c r="E25" s="331" t="s">
        <v>1337</v>
      </c>
      <c r="F25" s="334" t="s">
        <v>1344</v>
      </c>
      <c r="G25" s="389">
        <v>2</v>
      </c>
      <c r="H25" s="340">
        <v>70</v>
      </c>
      <c r="I25" s="340">
        <v>70</v>
      </c>
    </row>
    <row r="26" spans="1:9" s="64" customFormat="1" ht="19.5" customHeight="1" x14ac:dyDescent="0.2">
      <c r="A26" s="606">
        <v>18</v>
      </c>
      <c r="B26" s="339" t="s">
        <v>1326</v>
      </c>
      <c r="C26" s="335" t="s">
        <v>825</v>
      </c>
      <c r="D26" s="340" t="s">
        <v>826</v>
      </c>
      <c r="E26" s="331" t="s">
        <v>1337</v>
      </c>
      <c r="F26" s="334" t="s">
        <v>1344</v>
      </c>
      <c r="G26" s="389">
        <v>2</v>
      </c>
      <c r="H26" s="340">
        <v>110</v>
      </c>
      <c r="I26" s="340">
        <v>110</v>
      </c>
    </row>
    <row r="27" spans="1:9" s="64" customFormat="1" ht="19.5" customHeight="1" x14ac:dyDescent="0.2">
      <c r="A27" s="606">
        <v>19</v>
      </c>
      <c r="B27" s="339" t="s">
        <v>719</v>
      </c>
      <c r="C27" s="335" t="s">
        <v>1345</v>
      </c>
      <c r="D27" s="340" t="s">
        <v>1346</v>
      </c>
      <c r="E27" s="331" t="s">
        <v>1337</v>
      </c>
      <c r="F27" s="334" t="s">
        <v>1344</v>
      </c>
      <c r="G27" s="389">
        <v>2</v>
      </c>
      <c r="H27" s="340">
        <v>100</v>
      </c>
      <c r="I27" s="340">
        <v>100</v>
      </c>
    </row>
    <row r="28" spans="1:9" s="64" customFormat="1" ht="19.5" customHeight="1" x14ac:dyDescent="0.2">
      <c r="A28" s="606">
        <v>20</v>
      </c>
      <c r="B28" s="339" t="s">
        <v>814</v>
      </c>
      <c r="C28" s="335" t="s">
        <v>1345</v>
      </c>
      <c r="D28" s="340" t="s">
        <v>1346</v>
      </c>
      <c r="E28" s="331" t="s">
        <v>1337</v>
      </c>
      <c r="F28" s="334" t="s">
        <v>1347</v>
      </c>
      <c r="G28" s="459" t="s">
        <v>1348</v>
      </c>
      <c r="H28" s="334">
        <v>7443.3099999999995</v>
      </c>
      <c r="I28" s="334">
        <v>9752.6200000000008</v>
      </c>
    </row>
    <row r="29" spans="1:9" s="64" customFormat="1" ht="19.5" customHeight="1" x14ac:dyDescent="0.3">
      <c r="A29" s="606">
        <v>21</v>
      </c>
      <c r="B29" s="387" t="s">
        <v>803</v>
      </c>
      <c r="C29" s="335" t="s">
        <v>1349</v>
      </c>
      <c r="D29" s="401" t="s">
        <v>1350</v>
      </c>
      <c r="E29" s="331" t="s">
        <v>1337</v>
      </c>
      <c r="F29" s="334" t="s">
        <v>1351</v>
      </c>
      <c r="G29" s="459" t="s">
        <v>1352</v>
      </c>
      <c r="H29" s="334">
        <v>346.3</v>
      </c>
      <c r="I29" s="334">
        <v>346.3</v>
      </c>
    </row>
    <row r="30" spans="1:9" s="64" customFormat="1" ht="19.5" customHeight="1" x14ac:dyDescent="0.3">
      <c r="A30" s="606">
        <v>22</v>
      </c>
      <c r="B30" s="387" t="s">
        <v>1353</v>
      </c>
      <c r="C30" s="335" t="s">
        <v>1146</v>
      </c>
      <c r="D30" s="401" t="s">
        <v>1354</v>
      </c>
      <c r="E30" s="331" t="s">
        <v>1337</v>
      </c>
      <c r="F30" s="334" t="s">
        <v>1351</v>
      </c>
      <c r="G30" s="459" t="s">
        <v>1355</v>
      </c>
      <c r="H30" s="334">
        <v>346.3</v>
      </c>
      <c r="I30" s="334">
        <v>346.3</v>
      </c>
    </row>
    <row r="31" spans="1:9" s="64" customFormat="1" ht="19.5" customHeight="1" x14ac:dyDescent="0.2">
      <c r="A31" s="606">
        <v>23</v>
      </c>
      <c r="B31" s="387" t="s">
        <v>1356</v>
      </c>
      <c r="C31" s="335" t="s">
        <v>1357</v>
      </c>
      <c r="D31" s="460" t="s">
        <v>1358</v>
      </c>
      <c r="E31" s="331" t="s">
        <v>1337</v>
      </c>
      <c r="F31" s="334" t="s">
        <v>1359</v>
      </c>
      <c r="G31" s="459" t="s">
        <v>1355</v>
      </c>
      <c r="H31" s="334">
        <v>0</v>
      </c>
      <c r="I31" s="334">
        <v>2676.3</v>
      </c>
    </row>
    <row r="32" spans="1:9" s="64" customFormat="1" ht="19.5" customHeight="1" x14ac:dyDescent="0.3">
      <c r="A32" s="606">
        <v>24</v>
      </c>
      <c r="B32" s="387" t="s">
        <v>803</v>
      </c>
      <c r="C32" s="335" t="s">
        <v>1349</v>
      </c>
      <c r="D32" s="401" t="s">
        <v>1350</v>
      </c>
      <c r="E32" s="331" t="s">
        <v>1337</v>
      </c>
      <c r="F32" s="334" t="s">
        <v>1359</v>
      </c>
      <c r="G32" s="459" t="s">
        <v>1355</v>
      </c>
      <c r="H32" s="334">
        <v>0</v>
      </c>
      <c r="I32" s="334">
        <v>2676.3</v>
      </c>
    </row>
    <row r="33" spans="1:9" ht="15.75" customHeight="1" x14ac:dyDescent="0.2">
      <c r="A33" s="251"/>
      <c r="B33" s="339"/>
      <c r="C33" s="335"/>
      <c r="D33" s="340"/>
      <c r="E33" s="331"/>
      <c r="F33" s="334"/>
      <c r="G33" s="388"/>
      <c r="H33" s="340"/>
      <c r="I33" s="340"/>
    </row>
    <row r="34" spans="1:9" ht="15.75" customHeight="1" x14ac:dyDescent="0.2">
      <c r="A34" s="251"/>
      <c r="B34" s="339"/>
      <c r="C34" s="335"/>
      <c r="D34" s="340"/>
      <c r="E34" s="331"/>
      <c r="F34" s="334"/>
      <c r="G34" s="388"/>
      <c r="H34" s="340"/>
      <c r="I34" s="340"/>
    </row>
    <row r="35" spans="1:9" s="64" customFormat="1" ht="15.75" customHeight="1" x14ac:dyDescent="0.2">
      <c r="A35" s="251"/>
      <c r="B35" s="387"/>
      <c r="C35" s="335"/>
      <c r="D35" s="340"/>
      <c r="E35" s="331"/>
      <c r="F35" s="334"/>
      <c r="G35" s="388"/>
      <c r="H35" s="340"/>
      <c r="I35" s="340"/>
    </row>
    <row r="36" spans="1:9" ht="15.75" customHeight="1" x14ac:dyDescent="0.2">
      <c r="A36" s="251"/>
      <c r="B36" s="387"/>
      <c r="C36" s="334"/>
      <c r="D36" s="334"/>
      <c r="E36" s="331"/>
      <c r="F36" s="334"/>
      <c r="G36" s="389"/>
      <c r="H36" s="390"/>
      <c r="I36" s="390"/>
    </row>
    <row r="37" spans="1:9" ht="15.75" customHeight="1" x14ac:dyDescent="0.3">
      <c r="A37" s="155"/>
      <c r="B37" s="156"/>
      <c r="C37" s="58"/>
      <c r="D37" s="58"/>
      <c r="E37" s="58"/>
      <c r="F37" s="58"/>
      <c r="G37" s="58" t="s">
        <v>325</v>
      </c>
      <c r="H37" s="46">
        <f>SUM(H9:H36)</f>
        <v>8960.909999999998</v>
      </c>
      <c r="I37" s="747">
        <f>SUM(I9:I36)</f>
        <v>16622.82</v>
      </c>
    </row>
    <row r="38" spans="1:9" ht="15" x14ac:dyDescent="0.3">
      <c r="A38" s="22"/>
      <c r="B38" s="22"/>
      <c r="C38" s="22"/>
      <c r="D38" s="22"/>
      <c r="E38" s="22"/>
      <c r="F38" s="22"/>
      <c r="G38" s="2"/>
      <c r="H38" s="2"/>
    </row>
    <row r="39" spans="1:9" ht="15" x14ac:dyDescent="0.3">
      <c r="A39" s="122" t="s">
        <v>436</v>
      </c>
      <c r="B39" s="22"/>
      <c r="C39" s="22"/>
      <c r="D39" s="22"/>
      <c r="E39" s="22"/>
      <c r="F39" s="22"/>
      <c r="G39" s="2"/>
      <c r="H39" s="2"/>
    </row>
    <row r="40" spans="1:9" ht="15" x14ac:dyDescent="0.3">
      <c r="A40" s="122"/>
      <c r="B40" s="22"/>
      <c r="C40" s="22"/>
      <c r="D40" s="22"/>
      <c r="E40" s="22"/>
      <c r="F40" s="22"/>
      <c r="G40" s="2"/>
      <c r="H40" s="2"/>
    </row>
    <row r="41" spans="1:9" ht="15" x14ac:dyDescent="0.3">
      <c r="A41" s="122"/>
      <c r="B41" s="2"/>
      <c r="C41" s="2"/>
      <c r="D41" s="2"/>
      <c r="E41" s="2"/>
      <c r="F41" s="2"/>
      <c r="G41" s="2"/>
      <c r="H41" s="2"/>
    </row>
    <row r="42" spans="1:9" ht="15" x14ac:dyDescent="0.3">
      <c r="A42" s="122"/>
      <c r="B42" s="2"/>
      <c r="C42" s="2"/>
      <c r="D42" s="2"/>
      <c r="E42" s="2"/>
      <c r="F42" s="2"/>
      <c r="G42" s="2"/>
      <c r="H42" s="2"/>
    </row>
    <row r="43" spans="1:9" x14ac:dyDescent="0.2">
      <c r="A43" s="14"/>
      <c r="B43" s="14"/>
      <c r="C43" s="14"/>
      <c r="D43" s="14"/>
      <c r="E43" s="14"/>
      <c r="F43" s="14"/>
      <c r="G43" s="14"/>
      <c r="H43" s="14"/>
    </row>
    <row r="44" spans="1:9" ht="15" x14ac:dyDescent="0.3">
      <c r="A44" s="37" t="s">
        <v>107</v>
      </c>
      <c r="B44" s="2"/>
      <c r="C44" s="2"/>
      <c r="D44" s="2"/>
      <c r="E44" s="2"/>
      <c r="F44" s="2"/>
      <c r="G44" s="2"/>
      <c r="H44" s="2"/>
    </row>
    <row r="45" spans="1:9" ht="15" x14ac:dyDescent="0.3">
      <c r="A45" s="2"/>
      <c r="B45" s="2"/>
      <c r="C45" s="2"/>
      <c r="D45" s="2"/>
      <c r="E45" s="2"/>
      <c r="F45" s="2"/>
      <c r="G45" s="2"/>
      <c r="H45" s="2"/>
    </row>
    <row r="46" spans="1:9" ht="15" x14ac:dyDescent="0.3">
      <c r="A46" s="2"/>
      <c r="B46" s="2"/>
      <c r="C46" s="2"/>
      <c r="D46" s="2"/>
      <c r="E46" s="2"/>
      <c r="F46" s="2"/>
      <c r="G46" s="2"/>
      <c r="H46" s="10"/>
    </row>
    <row r="47" spans="1:9" ht="15" x14ac:dyDescent="0.3">
      <c r="A47" s="37"/>
      <c r="B47" s="37" t="s">
        <v>266</v>
      </c>
      <c r="C47" s="37"/>
      <c r="D47" s="37"/>
      <c r="E47" s="37"/>
      <c r="F47" s="37"/>
      <c r="G47" s="2"/>
      <c r="H47" s="10"/>
    </row>
    <row r="48" spans="1:9" ht="15" x14ac:dyDescent="0.3">
      <c r="A48" s="2"/>
      <c r="B48" s="2" t="s">
        <v>265</v>
      </c>
      <c r="C48" s="2"/>
      <c r="D48" s="2"/>
      <c r="E48" s="2"/>
      <c r="F48" s="2"/>
      <c r="G48" s="2"/>
      <c r="H48" s="10"/>
    </row>
    <row r="49" spans="1:6" x14ac:dyDescent="0.2">
      <c r="A49" s="35"/>
      <c r="B49" s="35" t="s">
        <v>139</v>
      </c>
      <c r="C49" s="35"/>
      <c r="D49" s="35"/>
      <c r="E49" s="35"/>
      <c r="F49" s="35"/>
    </row>
  </sheetData>
  <mergeCells count="2">
    <mergeCell ref="G1:H1"/>
    <mergeCell ref="G2:H2"/>
  </mergeCells>
  <printOptions gridLines="1"/>
  <pageMargins left="0.25" right="0.25" top="0.75" bottom="0.75" header="0.3" footer="0.3"/>
  <pageSetup scale="65" fitToHeight="0" orientation="portrait" r:id="rId1"/>
  <ignoredErrors>
    <ignoredError sqref="G28:G3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08" customWidth="1"/>
    <col min="2" max="2" width="13.140625" style="108" customWidth="1"/>
    <col min="3" max="3" width="15.140625" style="108" customWidth="1"/>
    <col min="4" max="4" width="18" style="108" customWidth="1"/>
    <col min="5" max="5" width="20.5703125" style="108" customWidth="1"/>
    <col min="6" max="6" width="21.28515625" style="108" customWidth="1"/>
    <col min="7" max="7" width="15.140625" style="108" customWidth="1"/>
    <col min="8" max="8" width="15.5703125" style="108" customWidth="1"/>
    <col min="9" max="9" width="13.42578125" style="108" customWidth="1"/>
    <col min="10" max="10" width="0" style="108" hidden="1" customWidth="1"/>
    <col min="11" max="16384" width="9.140625" style="108"/>
  </cols>
  <sheetData>
    <row r="1" spans="1:10" ht="15" x14ac:dyDescent="0.3">
      <c r="A1" s="38" t="s">
        <v>437</v>
      </c>
      <c r="B1" s="38"/>
      <c r="C1" s="41"/>
      <c r="D1" s="41"/>
      <c r="E1" s="41"/>
      <c r="F1" s="41"/>
      <c r="G1" s="773" t="s">
        <v>109</v>
      </c>
      <c r="H1" s="773"/>
    </row>
    <row r="2" spans="1:10" ht="15" x14ac:dyDescent="0.3">
      <c r="A2" s="40" t="s">
        <v>140</v>
      </c>
      <c r="B2" s="38"/>
      <c r="C2" s="41"/>
      <c r="D2" s="41"/>
      <c r="E2" s="41"/>
      <c r="F2" s="41"/>
      <c r="G2" s="766" t="str">
        <f>'ფორმა N1'!L2</f>
        <v>01/01/2019-31/12/2019</v>
      </c>
      <c r="H2" s="766"/>
    </row>
    <row r="3" spans="1:10" ht="15" x14ac:dyDescent="0.3">
      <c r="A3" s="40"/>
      <c r="B3" s="40"/>
      <c r="C3" s="40"/>
      <c r="D3" s="40"/>
      <c r="E3" s="40"/>
      <c r="F3" s="40"/>
      <c r="G3" s="153"/>
      <c r="H3" s="153"/>
    </row>
    <row r="4" spans="1:10" ht="15" x14ac:dyDescent="0.3">
      <c r="A4" s="41" t="s">
        <v>269</v>
      </c>
      <c r="B4" s="41"/>
      <c r="C4" s="41"/>
      <c r="D4" s="41"/>
      <c r="E4" s="41"/>
      <c r="F4" s="41"/>
      <c r="G4" s="40"/>
      <c r="H4" s="40"/>
    </row>
    <row r="5" spans="1:10" ht="15" x14ac:dyDescent="0.3">
      <c r="A5" s="193" t="str">
        <f>'ფორმა N1'!A5</f>
        <v>მპგ "ევროპული საქართველო-მოძრაობა თავისუფლებისთვის"</v>
      </c>
      <c r="B5" s="44"/>
      <c r="C5" s="44"/>
      <c r="D5" s="44"/>
      <c r="E5" s="44"/>
      <c r="F5" s="44"/>
      <c r="G5" s="45"/>
      <c r="H5" s="45"/>
    </row>
    <row r="6" spans="1:10" ht="15" x14ac:dyDescent="0.3">
      <c r="A6" s="41"/>
      <c r="B6" s="41"/>
      <c r="C6" s="41"/>
      <c r="D6" s="41"/>
      <c r="E6" s="41"/>
      <c r="F6" s="41"/>
      <c r="G6" s="40"/>
      <c r="H6" s="40"/>
    </row>
    <row r="7" spans="1:10" ht="15" x14ac:dyDescent="0.2">
      <c r="A7" s="152"/>
      <c r="B7" s="152"/>
      <c r="C7" s="152"/>
      <c r="D7" s="152"/>
      <c r="E7" s="152"/>
      <c r="F7" s="152"/>
      <c r="G7" s="42"/>
      <c r="H7" s="42"/>
    </row>
    <row r="8" spans="1:10" ht="30" x14ac:dyDescent="0.2">
      <c r="A8" s="50" t="s">
        <v>64</v>
      </c>
      <c r="B8" s="50" t="s">
        <v>326</v>
      </c>
      <c r="C8" s="50" t="s">
        <v>327</v>
      </c>
      <c r="D8" s="50" t="s">
        <v>227</v>
      </c>
      <c r="E8" s="50" t="s">
        <v>335</v>
      </c>
      <c r="F8" s="50" t="s">
        <v>328</v>
      </c>
      <c r="G8" s="43" t="s">
        <v>10</v>
      </c>
      <c r="H8" s="43" t="s">
        <v>9</v>
      </c>
      <c r="J8" s="135" t="s">
        <v>334</v>
      </c>
    </row>
    <row r="9" spans="1:10" ht="15" x14ac:dyDescent="0.2">
      <c r="A9" s="57"/>
      <c r="B9" s="57"/>
      <c r="C9" s="57"/>
      <c r="D9" s="57"/>
      <c r="E9" s="57"/>
      <c r="F9" s="57"/>
      <c r="G9" s="4"/>
      <c r="H9" s="4"/>
      <c r="J9" s="135" t="s">
        <v>0</v>
      </c>
    </row>
    <row r="10" spans="1:10" ht="15" x14ac:dyDescent="0.2">
      <c r="A10" s="57"/>
      <c r="B10" s="57"/>
      <c r="C10" s="57"/>
      <c r="D10" s="57"/>
      <c r="E10" s="57"/>
      <c r="F10" s="57"/>
      <c r="G10" s="4"/>
      <c r="H10" s="4"/>
    </row>
    <row r="11" spans="1:10" ht="15" x14ac:dyDescent="0.2">
      <c r="A11" s="47"/>
      <c r="B11" s="47"/>
      <c r="C11" s="47"/>
      <c r="D11" s="47"/>
      <c r="E11" s="47"/>
      <c r="F11" s="47"/>
      <c r="G11" s="4"/>
      <c r="H11" s="4"/>
    </row>
    <row r="12" spans="1:10" ht="15" x14ac:dyDescent="0.2">
      <c r="A12" s="47"/>
      <c r="B12" s="47"/>
      <c r="C12" s="47"/>
      <c r="D12" s="47"/>
      <c r="E12" s="47"/>
      <c r="F12" s="47"/>
      <c r="G12" s="4"/>
      <c r="H12" s="4"/>
    </row>
    <row r="13" spans="1:10" ht="15" x14ac:dyDescent="0.2">
      <c r="A13" s="47"/>
      <c r="B13" s="47"/>
      <c r="C13" s="47"/>
      <c r="D13" s="47"/>
      <c r="E13" s="47"/>
      <c r="F13" s="47"/>
      <c r="G13" s="4"/>
      <c r="H13" s="4"/>
    </row>
    <row r="14" spans="1:10" ht="15" x14ac:dyDescent="0.2">
      <c r="A14" s="47"/>
      <c r="B14" s="47"/>
      <c r="C14" s="47"/>
      <c r="D14" s="47"/>
      <c r="E14" s="47"/>
      <c r="F14" s="47"/>
      <c r="G14" s="4"/>
      <c r="H14" s="4"/>
    </row>
    <row r="15" spans="1:10" ht="15" x14ac:dyDescent="0.2">
      <c r="A15" s="47"/>
      <c r="B15" s="47"/>
      <c r="C15" s="47"/>
      <c r="D15" s="47"/>
      <c r="E15" s="47"/>
      <c r="F15" s="47"/>
      <c r="G15" s="4"/>
      <c r="H15" s="4"/>
    </row>
    <row r="16" spans="1:10" ht="15" x14ac:dyDescent="0.2">
      <c r="A16" s="47"/>
      <c r="B16" s="47"/>
      <c r="C16" s="47"/>
      <c r="D16" s="47"/>
      <c r="E16" s="47"/>
      <c r="F16" s="47"/>
      <c r="G16" s="4"/>
      <c r="H16" s="4"/>
    </row>
    <row r="17" spans="1:8" ht="15" x14ac:dyDescent="0.2">
      <c r="A17" s="47"/>
      <c r="B17" s="47"/>
      <c r="C17" s="47"/>
      <c r="D17" s="47"/>
      <c r="E17" s="47"/>
      <c r="F17" s="47"/>
      <c r="G17" s="4"/>
      <c r="H17" s="4"/>
    </row>
    <row r="18" spans="1:8" ht="15" x14ac:dyDescent="0.2">
      <c r="A18" s="47"/>
      <c r="B18" s="47"/>
      <c r="C18" s="47"/>
      <c r="D18" s="47"/>
      <c r="E18" s="47"/>
      <c r="F18" s="47"/>
      <c r="G18" s="4"/>
      <c r="H18" s="4"/>
    </row>
    <row r="19" spans="1:8" ht="15" x14ac:dyDescent="0.2">
      <c r="A19" s="47"/>
      <c r="B19" s="47"/>
      <c r="C19" s="47"/>
      <c r="D19" s="47"/>
      <c r="E19" s="47"/>
      <c r="F19" s="47"/>
      <c r="G19" s="4"/>
      <c r="H19" s="4"/>
    </row>
    <row r="20" spans="1:8" ht="15" x14ac:dyDescent="0.2">
      <c r="A20" s="47"/>
      <c r="B20" s="47"/>
      <c r="C20" s="47"/>
      <c r="D20" s="47"/>
      <c r="E20" s="47"/>
      <c r="F20" s="47"/>
      <c r="G20" s="4"/>
      <c r="H20" s="4"/>
    </row>
    <row r="21" spans="1:8" ht="15" x14ac:dyDescent="0.2">
      <c r="A21" s="47"/>
      <c r="B21" s="47"/>
      <c r="C21" s="47"/>
      <c r="D21" s="47"/>
      <c r="E21" s="47"/>
      <c r="F21" s="47"/>
      <c r="G21" s="4"/>
      <c r="H21" s="4"/>
    </row>
    <row r="22" spans="1:8" ht="15" x14ac:dyDescent="0.2">
      <c r="A22" s="47"/>
      <c r="B22" s="47"/>
      <c r="C22" s="47"/>
      <c r="D22" s="47"/>
      <c r="E22" s="47"/>
      <c r="F22" s="47"/>
      <c r="G22" s="4"/>
      <c r="H22" s="4"/>
    </row>
    <row r="23" spans="1:8" ht="15" x14ac:dyDescent="0.2">
      <c r="A23" s="47"/>
      <c r="B23" s="47"/>
      <c r="C23" s="47"/>
      <c r="D23" s="47"/>
      <c r="E23" s="47"/>
      <c r="F23" s="47"/>
      <c r="G23" s="4"/>
      <c r="H23" s="4"/>
    </row>
    <row r="24" spans="1:8" ht="15" x14ac:dyDescent="0.2">
      <c r="A24" s="47"/>
      <c r="B24" s="47"/>
      <c r="C24" s="47"/>
      <c r="D24" s="47"/>
      <c r="E24" s="47"/>
      <c r="F24" s="47"/>
      <c r="G24" s="4"/>
      <c r="H24" s="4"/>
    </row>
    <row r="25" spans="1:8" ht="15" x14ac:dyDescent="0.2">
      <c r="A25" s="47"/>
      <c r="B25" s="47"/>
      <c r="C25" s="47"/>
      <c r="D25" s="47"/>
      <c r="E25" s="47"/>
      <c r="F25" s="47"/>
      <c r="G25" s="4"/>
      <c r="H25" s="4"/>
    </row>
    <row r="26" spans="1:8" ht="15" x14ac:dyDescent="0.2">
      <c r="A26" s="47"/>
      <c r="B26" s="47"/>
      <c r="C26" s="47"/>
      <c r="D26" s="47"/>
      <c r="E26" s="47"/>
      <c r="F26" s="47"/>
      <c r="G26" s="4"/>
      <c r="H26" s="4"/>
    </row>
    <row r="27" spans="1:8" ht="15" x14ac:dyDescent="0.2">
      <c r="A27" s="47"/>
      <c r="B27" s="47"/>
      <c r="C27" s="47"/>
      <c r="D27" s="47"/>
      <c r="E27" s="47"/>
      <c r="F27" s="47"/>
      <c r="G27" s="4"/>
      <c r="H27" s="4"/>
    </row>
    <row r="28" spans="1:8" ht="15" x14ac:dyDescent="0.2">
      <c r="A28" s="47"/>
      <c r="B28" s="47"/>
      <c r="C28" s="47"/>
      <c r="D28" s="47"/>
      <c r="E28" s="47"/>
      <c r="F28" s="47"/>
      <c r="G28" s="4"/>
      <c r="H28" s="4"/>
    </row>
    <row r="29" spans="1:8" ht="15" x14ac:dyDescent="0.2">
      <c r="A29" s="47"/>
      <c r="B29" s="47"/>
      <c r="C29" s="47"/>
      <c r="D29" s="47"/>
      <c r="E29" s="47"/>
      <c r="F29" s="47"/>
      <c r="G29" s="4"/>
      <c r="H29" s="4"/>
    </row>
    <row r="30" spans="1:8" ht="15" x14ac:dyDescent="0.2">
      <c r="A30" s="47"/>
      <c r="B30" s="47"/>
      <c r="C30" s="47"/>
      <c r="D30" s="47"/>
      <c r="E30" s="47"/>
      <c r="F30" s="47"/>
      <c r="G30" s="4"/>
      <c r="H30" s="4"/>
    </row>
    <row r="31" spans="1:8" ht="15" x14ac:dyDescent="0.2">
      <c r="A31" s="47"/>
      <c r="B31" s="47"/>
      <c r="C31" s="47"/>
      <c r="D31" s="47"/>
      <c r="E31" s="47"/>
      <c r="F31" s="47"/>
      <c r="G31" s="4"/>
      <c r="H31" s="4"/>
    </row>
    <row r="32" spans="1:8" ht="15" x14ac:dyDescent="0.2">
      <c r="A32" s="47"/>
      <c r="B32" s="47"/>
      <c r="C32" s="47"/>
      <c r="D32" s="47"/>
      <c r="E32" s="47"/>
      <c r="F32" s="47"/>
      <c r="G32" s="4"/>
      <c r="H32" s="4"/>
    </row>
    <row r="33" spans="1:9" ht="15" x14ac:dyDescent="0.2">
      <c r="A33" s="47"/>
      <c r="B33" s="47"/>
      <c r="C33" s="47"/>
      <c r="D33" s="47"/>
      <c r="E33" s="47"/>
      <c r="F33" s="47"/>
      <c r="G33" s="4"/>
      <c r="H33" s="4"/>
    </row>
    <row r="34" spans="1:9" ht="15" x14ac:dyDescent="0.3">
      <c r="A34" s="47"/>
      <c r="B34" s="58"/>
      <c r="C34" s="58"/>
      <c r="D34" s="58"/>
      <c r="E34" s="58"/>
      <c r="F34" s="58" t="s">
        <v>333</v>
      </c>
      <c r="G34" s="46">
        <f>SUM(G9:G33)</f>
        <v>0</v>
      </c>
      <c r="H34" s="46">
        <f>SUM(H9:H33)</f>
        <v>0</v>
      </c>
    </row>
    <row r="35" spans="1:9" ht="15" x14ac:dyDescent="0.3">
      <c r="A35" s="133"/>
      <c r="B35" s="133"/>
      <c r="C35" s="133"/>
      <c r="D35" s="133"/>
      <c r="E35" s="133"/>
      <c r="F35" s="133"/>
      <c r="G35" s="133"/>
      <c r="H35" s="107"/>
      <c r="I35" s="107"/>
    </row>
    <row r="36" spans="1:9" ht="15" x14ac:dyDescent="0.3">
      <c r="A36" s="134" t="s">
        <v>438</v>
      </c>
      <c r="B36" s="134"/>
      <c r="C36" s="133"/>
      <c r="D36" s="133"/>
      <c r="E36" s="133"/>
      <c r="F36" s="133"/>
      <c r="G36" s="133"/>
      <c r="H36" s="107"/>
      <c r="I36" s="107"/>
    </row>
    <row r="37" spans="1:9" ht="15" x14ac:dyDescent="0.3">
      <c r="A37" s="134"/>
      <c r="B37" s="134"/>
      <c r="C37" s="133"/>
      <c r="D37" s="133"/>
      <c r="E37" s="133"/>
      <c r="F37" s="133"/>
      <c r="G37" s="133"/>
      <c r="H37" s="107"/>
      <c r="I37" s="107"/>
    </row>
    <row r="38" spans="1:9" ht="15" x14ac:dyDescent="0.3">
      <c r="A38" s="134"/>
      <c r="B38" s="134"/>
      <c r="C38" s="107"/>
      <c r="D38" s="107"/>
      <c r="E38" s="107"/>
      <c r="F38" s="107"/>
      <c r="G38" s="107"/>
      <c r="H38" s="107"/>
      <c r="I38" s="107"/>
    </row>
    <row r="39" spans="1:9" ht="15" x14ac:dyDescent="0.3">
      <c r="A39" s="134"/>
      <c r="B39" s="134"/>
      <c r="C39" s="107"/>
      <c r="D39" s="107"/>
      <c r="E39" s="107"/>
      <c r="F39" s="107"/>
      <c r="G39" s="107"/>
      <c r="H39" s="107"/>
      <c r="I39" s="107"/>
    </row>
    <row r="40" spans="1:9" x14ac:dyDescent="0.2">
      <c r="A40" s="131"/>
      <c r="B40" s="131"/>
      <c r="C40" s="131"/>
      <c r="D40" s="131"/>
      <c r="E40" s="131"/>
      <c r="F40" s="131"/>
      <c r="G40" s="131"/>
      <c r="H40" s="131"/>
      <c r="I40" s="131"/>
    </row>
    <row r="41" spans="1:9" ht="15" x14ac:dyDescent="0.3">
      <c r="A41" s="113" t="s">
        <v>107</v>
      </c>
      <c r="B41" s="113"/>
      <c r="C41" s="107"/>
      <c r="D41" s="107"/>
      <c r="E41" s="107"/>
      <c r="F41" s="107"/>
      <c r="G41" s="107"/>
      <c r="H41" s="107"/>
      <c r="I41" s="107"/>
    </row>
    <row r="42" spans="1:9" ht="15" x14ac:dyDescent="0.3">
      <c r="A42" s="107"/>
      <c r="B42" s="107"/>
      <c r="C42" s="107"/>
      <c r="D42" s="107"/>
      <c r="E42" s="107"/>
      <c r="F42" s="107"/>
      <c r="G42" s="107"/>
      <c r="H42" s="107"/>
      <c r="I42" s="107"/>
    </row>
    <row r="43" spans="1:9" ht="15" x14ac:dyDescent="0.3">
      <c r="A43" s="107"/>
      <c r="B43" s="107"/>
      <c r="C43" s="107"/>
      <c r="D43" s="107"/>
      <c r="E43" s="107"/>
      <c r="F43" s="107"/>
      <c r="G43" s="107"/>
      <c r="H43" s="107"/>
      <c r="I43" s="114"/>
    </row>
    <row r="44" spans="1:9" ht="15" x14ac:dyDescent="0.3">
      <c r="A44" s="113"/>
      <c r="B44" s="113"/>
      <c r="C44" s="113" t="s">
        <v>398</v>
      </c>
      <c r="D44" s="113"/>
      <c r="E44" s="133"/>
      <c r="F44" s="113"/>
      <c r="G44" s="113"/>
      <c r="H44" s="107"/>
      <c r="I44" s="114"/>
    </row>
    <row r="45" spans="1:9" ht="15" x14ac:dyDescent="0.3">
      <c r="A45" s="107"/>
      <c r="B45" s="107"/>
      <c r="C45" s="107" t="s">
        <v>265</v>
      </c>
      <c r="D45" s="107"/>
      <c r="E45" s="107"/>
      <c r="F45" s="107"/>
      <c r="G45" s="107"/>
      <c r="H45" s="107"/>
      <c r="I45" s="114"/>
    </row>
    <row r="46" spans="1:9" x14ac:dyDescent="0.2">
      <c r="A46" s="115"/>
      <c r="B46" s="115"/>
      <c r="C46" s="115" t="s">
        <v>139</v>
      </c>
      <c r="D46" s="115"/>
      <c r="E46" s="115"/>
      <c r="F46" s="115"/>
      <c r="G46" s="11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view="pageBreakPreview" topLeftCell="A63" zoomScale="90" zoomScaleSheetLayoutView="90" workbookViewId="0">
      <selection activeCell="I85" sqref="I85"/>
    </sheetView>
  </sheetViews>
  <sheetFormatPr defaultRowHeight="21" customHeight="1" x14ac:dyDescent="0.3"/>
  <cols>
    <col min="1" max="1" width="6" style="238" customWidth="1"/>
    <col min="2" max="2" width="14.85546875" style="238" customWidth="1"/>
    <col min="3" max="3" width="29.7109375" style="238" customWidth="1"/>
    <col min="4" max="4" width="13.7109375" style="278" customWidth="1"/>
    <col min="5" max="5" width="16.85546875" style="238" customWidth="1"/>
    <col min="6" max="6" width="28.5703125" style="278" customWidth="1"/>
    <col min="7" max="7" width="26.42578125" style="238" customWidth="1"/>
    <col min="8" max="8" width="13.7109375" style="238" customWidth="1"/>
    <col min="9" max="9" width="30.140625" style="278" customWidth="1"/>
    <col min="10" max="10" width="18.5703125" style="238" bestFit="1" customWidth="1"/>
    <col min="11" max="11" width="16.7109375" style="238" customWidth="1"/>
    <col min="12" max="12" width="17.7109375" style="278" customWidth="1"/>
    <col min="13" max="13" width="26.140625" style="278" customWidth="1"/>
    <col min="14" max="14" width="33.140625" style="238" customWidth="1"/>
    <col min="15" max="16384" width="9.140625" style="238"/>
  </cols>
  <sheetData>
    <row r="1" spans="1:15" s="329" customFormat="1" ht="26.25" customHeight="1" x14ac:dyDescent="0.3">
      <c r="A1" s="776" t="s">
        <v>439</v>
      </c>
      <c r="B1" s="776"/>
      <c r="C1" s="776"/>
      <c r="D1" s="776"/>
      <c r="E1" s="776"/>
      <c r="F1" s="585"/>
      <c r="G1" s="41"/>
      <c r="H1" s="41"/>
      <c r="I1" s="41"/>
      <c r="J1" s="41"/>
      <c r="K1" s="587"/>
      <c r="L1" s="42"/>
      <c r="M1" s="42" t="s">
        <v>109</v>
      </c>
    </row>
    <row r="2" spans="1:15" s="329" customFormat="1" ht="21" customHeight="1" x14ac:dyDescent="0.3">
      <c r="A2" s="40" t="s">
        <v>140</v>
      </c>
      <c r="B2" s="40"/>
      <c r="C2" s="38"/>
      <c r="D2" s="291"/>
      <c r="E2" s="41"/>
      <c r="F2" s="41"/>
      <c r="G2" s="41"/>
      <c r="H2" s="41"/>
      <c r="I2" s="41"/>
      <c r="J2" s="41"/>
      <c r="K2" s="587"/>
      <c r="L2" s="774" t="s">
        <v>1242</v>
      </c>
      <c r="M2" s="774"/>
    </row>
    <row r="3" spans="1:15" s="329" customFormat="1" ht="21" customHeight="1" x14ac:dyDescent="0.3">
      <c r="A3" s="40"/>
      <c r="B3" s="40"/>
      <c r="C3" s="40"/>
      <c r="D3" s="292"/>
      <c r="E3" s="38"/>
      <c r="F3" s="38"/>
      <c r="G3" s="38"/>
      <c r="H3" s="38"/>
      <c r="I3" s="38"/>
      <c r="J3" s="38"/>
      <c r="K3" s="587"/>
      <c r="L3" s="80"/>
      <c r="M3" s="80"/>
    </row>
    <row r="4" spans="1:15" s="329" customFormat="1" ht="21" customHeight="1" x14ac:dyDescent="0.3">
      <c r="A4" s="41" t="s">
        <v>269</v>
      </c>
      <c r="B4" s="41"/>
      <c r="C4" s="41"/>
      <c r="D4" s="291"/>
      <c r="E4" s="41"/>
      <c r="F4" s="41"/>
      <c r="G4" s="41"/>
      <c r="H4" s="41"/>
      <c r="I4" s="41"/>
      <c r="J4" s="41"/>
      <c r="K4" s="40"/>
      <c r="L4" s="295"/>
      <c r="M4" s="295"/>
    </row>
    <row r="5" spans="1:15" s="329" customFormat="1" ht="21" customHeight="1" x14ac:dyDescent="0.3">
      <c r="A5" s="604" t="str">
        <f>'[3]ფორმა N1'!A5:F5</f>
        <v>ბლოკი  "ევროპული საქართველო-თავისუფალი დემოკრატები"</v>
      </c>
      <c r="B5" s="61"/>
      <c r="C5" s="41"/>
      <c r="D5" s="291"/>
      <c r="E5" s="41"/>
      <c r="F5" s="41"/>
      <c r="G5" s="41"/>
      <c r="H5" s="41"/>
      <c r="I5" s="41"/>
      <c r="J5" s="41"/>
      <c r="K5" s="40"/>
      <c r="L5" s="295"/>
      <c r="M5" s="607"/>
    </row>
    <row r="6" spans="1:15" s="329" customFormat="1" ht="21" customHeight="1" x14ac:dyDescent="0.3">
      <c r="A6" s="41"/>
      <c r="B6" s="41"/>
      <c r="C6" s="41"/>
      <c r="D6" s="291"/>
      <c r="E6" s="41"/>
      <c r="F6" s="41"/>
      <c r="G6" s="41"/>
      <c r="H6" s="41"/>
      <c r="I6" s="41"/>
      <c r="J6" s="41"/>
      <c r="K6" s="40"/>
      <c r="L6" s="295"/>
      <c r="M6" s="295"/>
    </row>
    <row r="7" spans="1:15" s="329" customFormat="1" ht="21" customHeight="1" x14ac:dyDescent="0.3">
      <c r="A7" s="583"/>
      <c r="B7" s="583"/>
      <c r="C7" s="583"/>
      <c r="D7" s="42"/>
      <c r="E7" s="583"/>
      <c r="F7" s="583"/>
      <c r="G7" s="583"/>
      <c r="H7" s="583"/>
      <c r="I7" s="583"/>
      <c r="J7" s="583"/>
      <c r="K7" s="42"/>
      <c r="L7" s="42"/>
      <c r="M7" s="42"/>
    </row>
    <row r="8" spans="1:15" s="329" customFormat="1" ht="45" customHeight="1" x14ac:dyDescent="0.3">
      <c r="A8" s="386" t="s">
        <v>64</v>
      </c>
      <c r="B8" s="386" t="s">
        <v>475</v>
      </c>
      <c r="C8" s="386" t="s">
        <v>440</v>
      </c>
      <c r="D8" s="608" t="s">
        <v>441</v>
      </c>
      <c r="E8" s="386" t="s">
        <v>442</v>
      </c>
      <c r="F8" s="386" t="s">
        <v>443</v>
      </c>
      <c r="G8" s="386" t="s">
        <v>444</v>
      </c>
      <c r="H8" s="386" t="s">
        <v>445</v>
      </c>
      <c r="I8" s="386" t="s">
        <v>446</v>
      </c>
      <c r="J8" s="386" t="s">
        <v>447</v>
      </c>
      <c r="K8" s="386" t="s">
        <v>448</v>
      </c>
      <c r="L8" s="608" t="s">
        <v>449</v>
      </c>
      <c r="M8" s="386" t="s">
        <v>311</v>
      </c>
    </row>
    <row r="9" spans="1:15" ht="18" customHeight="1" x14ac:dyDescent="0.3">
      <c r="A9" s="331">
        <v>1</v>
      </c>
      <c r="B9" s="427">
        <v>43468</v>
      </c>
      <c r="C9" s="428" t="s">
        <v>507</v>
      </c>
      <c r="D9" s="331" t="s">
        <v>536</v>
      </c>
      <c r="E9" s="331">
        <v>205075014</v>
      </c>
      <c r="F9" s="331" t="s">
        <v>508</v>
      </c>
      <c r="G9" s="429" t="s">
        <v>1243</v>
      </c>
      <c r="H9" s="331"/>
      <c r="I9" s="331" t="s">
        <v>508</v>
      </c>
      <c r="J9" s="331"/>
      <c r="K9" s="331"/>
      <c r="L9" s="430">
        <v>990</v>
      </c>
      <c r="M9" s="430"/>
      <c r="O9" s="431"/>
    </row>
    <row r="10" spans="1:15" ht="18" customHeight="1" x14ac:dyDescent="0.3">
      <c r="A10" s="331">
        <v>2</v>
      </c>
      <c r="B10" s="263">
        <v>43103</v>
      </c>
      <c r="C10" s="317" t="s">
        <v>347</v>
      </c>
      <c r="D10" s="331" t="s">
        <v>517</v>
      </c>
      <c r="E10" s="331">
        <v>249271167</v>
      </c>
      <c r="F10" s="331" t="s">
        <v>508</v>
      </c>
      <c r="G10" s="331"/>
      <c r="H10" s="331"/>
      <c r="I10" s="331" t="s">
        <v>1244</v>
      </c>
      <c r="J10" s="334"/>
      <c r="K10" s="334"/>
      <c r="L10" s="334">
        <v>32</v>
      </c>
      <c r="M10" s="335" t="s">
        <v>1245</v>
      </c>
    </row>
    <row r="11" spans="1:15" ht="18" customHeight="1" x14ac:dyDescent="0.3">
      <c r="A11" s="331">
        <v>3</v>
      </c>
      <c r="B11" s="427">
        <v>43579</v>
      </c>
      <c r="C11" s="428" t="s">
        <v>1246</v>
      </c>
      <c r="D11" s="387" t="s">
        <v>1247</v>
      </c>
      <c r="E11" s="334" t="s">
        <v>1248</v>
      </c>
      <c r="F11" s="331" t="s">
        <v>1249</v>
      </c>
      <c r="G11" s="429"/>
      <c r="H11" s="331"/>
      <c r="I11" s="331" t="s">
        <v>508</v>
      </c>
      <c r="J11" s="331"/>
      <c r="K11" s="331"/>
      <c r="L11" s="430">
        <v>600</v>
      </c>
      <c r="M11" s="430"/>
      <c r="N11" s="431"/>
    </row>
    <row r="12" spans="1:15" ht="18" customHeight="1" x14ac:dyDescent="0.3">
      <c r="A12" s="331">
        <v>4</v>
      </c>
      <c r="B12" s="263">
        <v>43103</v>
      </c>
      <c r="C12" s="317" t="s">
        <v>540</v>
      </c>
      <c r="D12" s="387" t="s">
        <v>517</v>
      </c>
      <c r="E12" s="334" t="s">
        <v>542</v>
      </c>
      <c r="F12" s="331"/>
      <c r="G12" s="331">
        <v>10</v>
      </c>
      <c r="H12" s="331"/>
      <c r="I12" s="331"/>
      <c r="J12" s="334" t="s">
        <v>1250</v>
      </c>
      <c r="K12" s="334"/>
      <c r="L12" s="334">
        <v>250</v>
      </c>
      <c r="M12" s="334" t="s">
        <v>1251</v>
      </c>
    </row>
    <row r="13" spans="1:15" ht="18" customHeight="1" x14ac:dyDescent="0.3">
      <c r="A13" s="331">
        <v>5</v>
      </c>
      <c r="B13" s="296">
        <v>43575</v>
      </c>
      <c r="C13" s="317" t="s">
        <v>540</v>
      </c>
      <c r="D13" s="387" t="s">
        <v>1252</v>
      </c>
      <c r="E13" s="334" t="s">
        <v>1253</v>
      </c>
      <c r="F13" s="432"/>
      <c r="G13" s="331">
        <v>100</v>
      </c>
      <c r="H13" s="331"/>
      <c r="I13" s="432"/>
      <c r="J13" s="331" t="s">
        <v>1250</v>
      </c>
      <c r="K13" s="433"/>
      <c r="L13" s="334">
        <v>1000</v>
      </c>
      <c r="M13" s="334" t="s">
        <v>1254</v>
      </c>
    </row>
    <row r="14" spans="1:15" ht="18" customHeight="1" x14ac:dyDescent="0.3">
      <c r="A14" s="331">
        <v>6</v>
      </c>
      <c r="B14" s="263"/>
      <c r="C14" s="317" t="s">
        <v>507</v>
      </c>
      <c r="D14" s="335" t="s">
        <v>544</v>
      </c>
      <c r="E14" s="407"/>
      <c r="F14" s="432"/>
      <c r="G14" s="331"/>
      <c r="H14" s="331"/>
      <c r="I14" s="432"/>
      <c r="J14" s="331"/>
      <c r="K14" s="433"/>
      <c r="L14" s="334">
        <v>2034</v>
      </c>
      <c r="M14" s="335"/>
    </row>
    <row r="15" spans="1:15" ht="18" customHeight="1" x14ac:dyDescent="0.3">
      <c r="A15" s="331">
        <v>7</v>
      </c>
      <c r="B15" s="263">
        <v>43570</v>
      </c>
      <c r="C15" s="317" t="s">
        <v>1255</v>
      </c>
      <c r="D15" s="387" t="s">
        <v>1256</v>
      </c>
      <c r="E15" s="334" t="s">
        <v>1257</v>
      </c>
      <c r="F15" s="432"/>
      <c r="G15" s="331"/>
      <c r="H15" s="331"/>
      <c r="I15" s="432"/>
      <c r="J15" s="331"/>
      <c r="K15" s="433"/>
      <c r="L15" s="334">
        <v>8064.5</v>
      </c>
      <c r="M15" s="334" t="s">
        <v>1258</v>
      </c>
    </row>
    <row r="16" spans="1:15" ht="18" customHeight="1" x14ac:dyDescent="0.3">
      <c r="A16" s="331">
        <v>8</v>
      </c>
      <c r="B16" s="263"/>
      <c r="C16" s="317" t="s">
        <v>1255</v>
      </c>
      <c r="D16" s="387" t="s">
        <v>1259</v>
      </c>
      <c r="E16" s="334"/>
      <c r="F16" s="432"/>
      <c r="G16" s="331"/>
      <c r="H16" s="331"/>
      <c r="I16" s="432"/>
      <c r="J16" s="331"/>
      <c r="K16" s="433"/>
      <c r="L16" s="334">
        <v>100</v>
      </c>
      <c r="M16" s="334" t="s">
        <v>1260</v>
      </c>
    </row>
    <row r="17" spans="1:13" ht="18" customHeight="1" x14ac:dyDescent="0.3">
      <c r="A17" s="331">
        <v>9</v>
      </c>
      <c r="B17" s="263">
        <v>43525</v>
      </c>
      <c r="C17" s="317" t="s">
        <v>347</v>
      </c>
      <c r="D17" s="387" t="s">
        <v>1261</v>
      </c>
      <c r="E17" s="334" t="s">
        <v>1262</v>
      </c>
      <c r="F17" s="432"/>
      <c r="G17" s="331">
        <v>30</v>
      </c>
      <c r="H17" s="331"/>
      <c r="I17" s="432" t="s">
        <v>1244</v>
      </c>
      <c r="J17" s="331"/>
      <c r="K17" s="433"/>
      <c r="L17" s="334">
        <v>320</v>
      </c>
      <c r="M17" s="334" t="s">
        <v>1263</v>
      </c>
    </row>
    <row r="18" spans="1:13" ht="18" customHeight="1" x14ac:dyDescent="0.3">
      <c r="A18" s="331">
        <v>10</v>
      </c>
      <c r="B18" s="263">
        <v>43466</v>
      </c>
      <c r="C18" s="317" t="s">
        <v>347</v>
      </c>
      <c r="D18" s="387" t="s">
        <v>519</v>
      </c>
      <c r="E18" s="334" t="s">
        <v>541</v>
      </c>
      <c r="F18" s="432"/>
      <c r="G18" s="331">
        <v>200</v>
      </c>
      <c r="H18" s="331"/>
      <c r="I18" s="432" t="s">
        <v>1264</v>
      </c>
      <c r="J18" s="331"/>
      <c r="K18" s="433"/>
      <c r="L18" s="334">
        <v>210</v>
      </c>
      <c r="M18" s="334" t="s">
        <v>1265</v>
      </c>
    </row>
    <row r="19" spans="1:13" ht="18" customHeight="1" x14ac:dyDescent="0.3">
      <c r="A19" s="331">
        <v>11</v>
      </c>
      <c r="B19" s="263">
        <v>43466</v>
      </c>
      <c r="C19" s="317" t="s">
        <v>347</v>
      </c>
      <c r="D19" s="387" t="s">
        <v>519</v>
      </c>
      <c r="E19" s="334" t="s">
        <v>541</v>
      </c>
      <c r="F19" s="432"/>
      <c r="G19" s="331">
        <v>6500</v>
      </c>
      <c r="H19" s="331"/>
      <c r="I19" s="432" t="s">
        <v>1266</v>
      </c>
      <c r="J19" s="331"/>
      <c r="K19" s="433"/>
      <c r="L19" s="334">
        <v>1300</v>
      </c>
      <c r="M19" s="334" t="s">
        <v>1265</v>
      </c>
    </row>
    <row r="20" spans="1:13" ht="18" customHeight="1" x14ac:dyDescent="0.3">
      <c r="A20" s="331">
        <v>12</v>
      </c>
      <c r="B20" s="263">
        <v>43466</v>
      </c>
      <c r="C20" s="317" t="s">
        <v>347</v>
      </c>
      <c r="D20" s="387" t="s">
        <v>519</v>
      </c>
      <c r="E20" s="334" t="s">
        <v>541</v>
      </c>
      <c r="F20" s="432"/>
      <c r="G20" s="331">
        <v>500</v>
      </c>
      <c r="H20" s="331"/>
      <c r="I20" s="432" t="s">
        <v>1267</v>
      </c>
      <c r="J20" s="331"/>
      <c r="K20" s="433"/>
      <c r="L20" s="334">
        <v>256</v>
      </c>
      <c r="M20" s="334" t="s">
        <v>1265</v>
      </c>
    </row>
    <row r="21" spans="1:13" ht="18" customHeight="1" x14ac:dyDescent="0.3">
      <c r="A21" s="331">
        <v>13</v>
      </c>
      <c r="B21" s="263">
        <v>43466</v>
      </c>
      <c r="C21" s="317" t="s">
        <v>347</v>
      </c>
      <c r="D21" s="387" t="s">
        <v>519</v>
      </c>
      <c r="E21" s="334" t="s">
        <v>541</v>
      </c>
      <c r="F21" s="432"/>
      <c r="G21" s="331">
        <v>30000</v>
      </c>
      <c r="H21" s="331"/>
      <c r="I21" s="432" t="s">
        <v>1268</v>
      </c>
      <c r="J21" s="331"/>
      <c r="K21" s="433"/>
      <c r="L21" s="334">
        <v>1941</v>
      </c>
      <c r="M21" s="334" t="s">
        <v>1269</v>
      </c>
    </row>
    <row r="22" spans="1:13" ht="18" customHeight="1" x14ac:dyDescent="0.3">
      <c r="A22" s="331">
        <v>14</v>
      </c>
      <c r="B22" s="263">
        <v>43466</v>
      </c>
      <c r="C22" s="317" t="s">
        <v>347</v>
      </c>
      <c r="D22" s="387" t="s">
        <v>519</v>
      </c>
      <c r="E22" s="334" t="s">
        <v>541</v>
      </c>
      <c r="F22" s="432"/>
      <c r="G22" s="331">
        <v>3000</v>
      </c>
      <c r="H22" s="331"/>
      <c r="I22" s="432" t="s">
        <v>1270</v>
      </c>
      <c r="J22" s="331"/>
      <c r="K22" s="433"/>
      <c r="L22" s="334">
        <v>353</v>
      </c>
      <c r="M22" s="334" t="s">
        <v>1269</v>
      </c>
    </row>
    <row r="23" spans="1:13" ht="18" customHeight="1" x14ac:dyDescent="0.3">
      <c r="A23" s="331">
        <v>15</v>
      </c>
      <c r="B23" s="263">
        <v>43466</v>
      </c>
      <c r="C23" s="317" t="s">
        <v>347</v>
      </c>
      <c r="D23" s="387" t="s">
        <v>519</v>
      </c>
      <c r="E23" s="334" t="s">
        <v>541</v>
      </c>
      <c r="F23" s="432"/>
      <c r="G23" s="331">
        <v>2500</v>
      </c>
      <c r="H23" s="331"/>
      <c r="I23" s="432" t="s">
        <v>1264</v>
      </c>
      <c r="J23" s="331"/>
      <c r="K23" s="433"/>
      <c r="L23" s="334">
        <v>329</v>
      </c>
      <c r="M23" s="334" t="s">
        <v>1271</v>
      </c>
    </row>
    <row r="24" spans="1:13" ht="18" customHeight="1" x14ac:dyDescent="0.3">
      <c r="A24" s="331">
        <v>16</v>
      </c>
      <c r="B24" s="263">
        <v>43466</v>
      </c>
      <c r="C24" s="317" t="s">
        <v>347</v>
      </c>
      <c r="D24" s="387" t="s">
        <v>519</v>
      </c>
      <c r="E24" s="334" t="s">
        <v>541</v>
      </c>
      <c r="F24" s="432"/>
      <c r="G24" s="331">
        <v>4000</v>
      </c>
      <c r="H24" s="331"/>
      <c r="I24" s="432" t="s">
        <v>1272</v>
      </c>
      <c r="J24" s="331"/>
      <c r="K24" s="433"/>
      <c r="L24" s="334">
        <v>413</v>
      </c>
      <c r="M24" s="334" t="s">
        <v>1271</v>
      </c>
    </row>
    <row r="25" spans="1:13" ht="18" customHeight="1" x14ac:dyDescent="0.3">
      <c r="A25" s="331">
        <v>17</v>
      </c>
      <c r="B25" s="263"/>
      <c r="C25" s="317" t="s">
        <v>1255</v>
      </c>
      <c r="D25" s="334" t="s">
        <v>1273</v>
      </c>
      <c r="E25" s="334" t="s">
        <v>1274</v>
      </c>
      <c r="F25" s="432"/>
      <c r="G25" s="331"/>
      <c r="H25" s="331"/>
      <c r="I25" s="432"/>
      <c r="J25" s="331"/>
      <c r="K25" s="433">
        <f>L25+L31+L32</f>
        <v>1906.74</v>
      </c>
      <c r="L25" s="334">
        <f>1057.68+117.52+211.54</f>
        <v>1386.74</v>
      </c>
      <c r="M25" s="334" t="s">
        <v>1273</v>
      </c>
    </row>
    <row r="26" spans="1:13" ht="18" customHeight="1" x14ac:dyDescent="0.3">
      <c r="A26" s="331">
        <v>18</v>
      </c>
      <c r="B26" s="263">
        <v>43466</v>
      </c>
      <c r="C26" s="317" t="s">
        <v>347</v>
      </c>
      <c r="D26" s="387" t="s">
        <v>519</v>
      </c>
      <c r="E26" s="334" t="s">
        <v>541</v>
      </c>
      <c r="F26" s="432"/>
      <c r="G26" s="331">
        <v>1000</v>
      </c>
      <c r="H26" s="331"/>
      <c r="I26" s="432" t="s">
        <v>1275</v>
      </c>
      <c r="J26" s="331"/>
      <c r="K26" s="433"/>
      <c r="L26" s="334">
        <v>246</v>
      </c>
      <c r="M26" s="334" t="s">
        <v>1276</v>
      </c>
    </row>
    <row r="27" spans="1:13" ht="18" customHeight="1" x14ac:dyDescent="0.3">
      <c r="A27" s="331">
        <v>19</v>
      </c>
      <c r="B27" s="263">
        <v>43103</v>
      </c>
      <c r="C27" s="317" t="s">
        <v>347</v>
      </c>
      <c r="D27" s="387" t="s">
        <v>517</v>
      </c>
      <c r="E27" s="334" t="s">
        <v>542</v>
      </c>
      <c r="F27" s="432"/>
      <c r="G27" s="331">
        <v>54</v>
      </c>
      <c r="H27" s="331"/>
      <c r="I27" s="432" t="s">
        <v>1266</v>
      </c>
      <c r="J27" s="331" t="s">
        <v>1250</v>
      </c>
      <c r="K27" s="433"/>
      <c r="L27" s="334">
        <f>2035.7-200</f>
        <v>1835.7</v>
      </c>
      <c r="M27" s="334" t="s">
        <v>1277</v>
      </c>
    </row>
    <row r="28" spans="1:13" ht="18" customHeight="1" x14ac:dyDescent="0.3">
      <c r="A28" s="331">
        <v>20</v>
      </c>
      <c r="B28" s="263">
        <v>43103</v>
      </c>
      <c r="C28" s="317" t="s">
        <v>347</v>
      </c>
      <c r="D28" s="387" t="s">
        <v>517</v>
      </c>
      <c r="E28" s="334" t="s">
        <v>542</v>
      </c>
      <c r="F28" s="432"/>
      <c r="G28" s="331"/>
      <c r="H28" s="331"/>
      <c r="I28" s="432"/>
      <c r="J28" s="331"/>
      <c r="K28" s="433"/>
      <c r="L28" s="334">
        <v>200</v>
      </c>
      <c r="M28" s="334" t="s">
        <v>1278</v>
      </c>
    </row>
    <row r="29" spans="1:13" ht="18" customHeight="1" x14ac:dyDescent="0.3">
      <c r="A29" s="331">
        <v>21</v>
      </c>
      <c r="B29" s="263">
        <v>43466</v>
      </c>
      <c r="C29" s="317" t="s">
        <v>347</v>
      </c>
      <c r="D29" s="387" t="s">
        <v>519</v>
      </c>
      <c r="E29" s="334" t="s">
        <v>541</v>
      </c>
      <c r="F29" s="432"/>
      <c r="G29" s="331">
        <v>3000</v>
      </c>
      <c r="H29" s="331"/>
      <c r="I29" s="432" t="s">
        <v>1244</v>
      </c>
      <c r="J29" s="331"/>
      <c r="K29" s="433"/>
      <c r="L29" s="334">
        <v>680</v>
      </c>
      <c r="M29" s="334" t="s">
        <v>1279</v>
      </c>
    </row>
    <row r="30" spans="1:13" ht="18" customHeight="1" x14ac:dyDescent="0.3">
      <c r="A30" s="331">
        <v>22</v>
      </c>
      <c r="B30" s="263">
        <v>43466</v>
      </c>
      <c r="C30" s="317" t="s">
        <v>347</v>
      </c>
      <c r="D30" s="387" t="s">
        <v>519</v>
      </c>
      <c r="E30" s="334" t="s">
        <v>541</v>
      </c>
      <c r="F30" s="432"/>
      <c r="G30" s="331">
        <v>15000</v>
      </c>
      <c r="H30" s="331"/>
      <c r="I30" s="432" t="s">
        <v>1244</v>
      </c>
      <c r="J30" s="331"/>
      <c r="K30" s="433"/>
      <c r="L30" s="334">
        <v>1725</v>
      </c>
      <c r="M30" s="334" t="s">
        <v>1280</v>
      </c>
    </row>
    <row r="31" spans="1:13" ht="18" customHeight="1" x14ac:dyDescent="0.3">
      <c r="A31" s="331">
        <v>23</v>
      </c>
      <c r="B31" s="263">
        <v>43466</v>
      </c>
      <c r="C31" s="317" t="s">
        <v>347</v>
      </c>
      <c r="D31" s="387" t="s">
        <v>519</v>
      </c>
      <c r="E31" s="334" t="s">
        <v>541</v>
      </c>
      <c r="F31" s="432"/>
      <c r="G31" s="331">
        <v>500</v>
      </c>
      <c r="H31" s="331"/>
      <c r="I31" s="432" t="s">
        <v>1275</v>
      </c>
      <c r="J31" s="331"/>
      <c r="K31" s="433"/>
      <c r="L31" s="334">
        <v>260</v>
      </c>
      <c r="M31" s="334" t="s">
        <v>1265</v>
      </c>
    </row>
    <row r="32" spans="1:13" ht="18" customHeight="1" x14ac:dyDescent="0.3">
      <c r="A32" s="331">
        <v>24</v>
      </c>
      <c r="B32" s="263">
        <v>43466</v>
      </c>
      <c r="C32" s="317" t="s">
        <v>347</v>
      </c>
      <c r="D32" s="387" t="s">
        <v>519</v>
      </c>
      <c r="E32" s="334" t="s">
        <v>541</v>
      </c>
      <c r="F32" s="432"/>
      <c r="G32" s="331">
        <v>500</v>
      </c>
      <c r="H32" s="331"/>
      <c r="I32" s="432" t="s">
        <v>1267</v>
      </c>
      <c r="J32" s="331"/>
      <c r="K32" s="433"/>
      <c r="L32" s="334">
        <v>260</v>
      </c>
      <c r="M32" s="334" t="s">
        <v>1265</v>
      </c>
    </row>
    <row r="33" spans="1:13" ht="18" customHeight="1" x14ac:dyDescent="0.3">
      <c r="A33" s="331">
        <v>25</v>
      </c>
      <c r="B33" s="263">
        <v>43466</v>
      </c>
      <c r="C33" s="317" t="s">
        <v>347</v>
      </c>
      <c r="D33" s="387" t="s">
        <v>519</v>
      </c>
      <c r="E33" s="334" t="s">
        <v>541</v>
      </c>
      <c r="F33" s="432"/>
      <c r="G33" s="331">
        <v>1000</v>
      </c>
      <c r="H33" s="331"/>
      <c r="I33" s="432" t="s">
        <v>1267</v>
      </c>
      <c r="J33" s="331"/>
      <c r="K33" s="433"/>
      <c r="L33" s="334">
        <v>233</v>
      </c>
      <c r="M33" s="334" t="s">
        <v>1281</v>
      </c>
    </row>
    <row r="34" spans="1:13" ht="18" customHeight="1" x14ac:dyDescent="0.3">
      <c r="A34" s="331">
        <v>26</v>
      </c>
      <c r="B34" s="263">
        <v>43525</v>
      </c>
      <c r="C34" s="317" t="s">
        <v>1282</v>
      </c>
      <c r="D34" s="387" t="s">
        <v>1261</v>
      </c>
      <c r="E34" s="334" t="s">
        <v>1262</v>
      </c>
      <c r="F34" s="331" t="s">
        <v>1249</v>
      </c>
      <c r="G34" s="331"/>
      <c r="H34" s="331"/>
      <c r="I34" s="331"/>
      <c r="J34" s="331"/>
      <c r="K34" s="433"/>
      <c r="L34" s="458">
        <v>630</v>
      </c>
      <c r="M34" s="334" t="s">
        <v>1283</v>
      </c>
    </row>
    <row r="35" spans="1:13" ht="18" customHeight="1" x14ac:dyDescent="0.3">
      <c r="A35" s="331">
        <v>27</v>
      </c>
      <c r="B35" s="263">
        <v>43466</v>
      </c>
      <c r="C35" s="317" t="s">
        <v>507</v>
      </c>
      <c r="D35" s="387" t="s">
        <v>536</v>
      </c>
      <c r="E35" s="334" t="s">
        <v>537</v>
      </c>
      <c r="F35" s="331" t="s">
        <v>1249</v>
      </c>
      <c r="G35" s="331"/>
      <c r="H35" s="331"/>
      <c r="I35" s="331"/>
      <c r="J35" s="331"/>
      <c r="K35" s="433"/>
      <c r="L35" s="334">
        <v>990</v>
      </c>
      <c r="M35" s="334"/>
    </row>
    <row r="36" spans="1:13" ht="18" customHeight="1" x14ac:dyDescent="0.3">
      <c r="A36" s="331">
        <v>28</v>
      </c>
      <c r="B36" s="161"/>
      <c r="C36" s="317" t="s">
        <v>507</v>
      </c>
      <c r="D36" s="335" t="s">
        <v>544</v>
      </c>
      <c r="E36" s="334" t="s">
        <v>1274</v>
      </c>
      <c r="F36" s="331" t="s">
        <v>1249</v>
      </c>
      <c r="G36" s="331"/>
      <c r="H36" s="331"/>
      <c r="I36" s="331"/>
      <c r="J36" s="331"/>
      <c r="K36" s="433"/>
      <c r="L36" s="334">
        <v>5837.38</v>
      </c>
      <c r="M36" s="334"/>
    </row>
    <row r="37" spans="1:13" ht="18" customHeight="1" x14ac:dyDescent="0.3">
      <c r="A37" s="331">
        <v>29</v>
      </c>
      <c r="B37" s="263">
        <v>43579</v>
      </c>
      <c r="C37" s="317" t="s">
        <v>507</v>
      </c>
      <c r="D37" s="387" t="s">
        <v>1284</v>
      </c>
      <c r="E37" s="334" t="s">
        <v>1285</v>
      </c>
      <c r="F37" s="331" t="s">
        <v>1249</v>
      </c>
      <c r="G37" s="331"/>
      <c r="H37" s="331"/>
      <c r="I37" s="331"/>
      <c r="J37" s="331"/>
      <c r="K37" s="433"/>
      <c r="L37" s="334">
        <v>1250</v>
      </c>
      <c r="M37" s="334"/>
    </row>
    <row r="38" spans="1:13" ht="18" customHeight="1" x14ac:dyDescent="0.3">
      <c r="A38" s="331">
        <v>30</v>
      </c>
      <c r="B38" s="263">
        <v>43574</v>
      </c>
      <c r="C38" s="317" t="s">
        <v>507</v>
      </c>
      <c r="D38" s="387" t="s">
        <v>538</v>
      </c>
      <c r="E38" s="334" t="s">
        <v>539</v>
      </c>
      <c r="F38" s="331" t="s">
        <v>1249</v>
      </c>
      <c r="G38" s="331"/>
      <c r="H38" s="331"/>
      <c r="I38" s="331"/>
      <c r="J38" s="331"/>
      <c r="K38" s="433"/>
      <c r="L38" s="334">
        <v>590</v>
      </c>
      <c r="M38" s="334"/>
    </row>
    <row r="39" spans="1:13" ht="18" customHeight="1" x14ac:dyDescent="0.3">
      <c r="A39" s="331">
        <v>31</v>
      </c>
      <c r="B39" s="263">
        <v>43588</v>
      </c>
      <c r="C39" s="317" t="s">
        <v>1255</v>
      </c>
      <c r="D39" s="387" t="s">
        <v>1286</v>
      </c>
      <c r="E39" s="334" t="s">
        <v>1274</v>
      </c>
      <c r="F39" s="331" t="s">
        <v>1249</v>
      </c>
      <c r="G39" s="331"/>
      <c r="H39" s="331"/>
      <c r="I39" s="331"/>
      <c r="J39" s="331"/>
      <c r="K39" s="433"/>
      <c r="L39" s="334">
        <v>107</v>
      </c>
      <c r="M39" s="334"/>
    </row>
    <row r="40" spans="1:13" ht="18" customHeight="1" x14ac:dyDescent="0.3">
      <c r="A40" s="331">
        <v>32</v>
      </c>
      <c r="B40" s="263">
        <v>43592</v>
      </c>
      <c r="C40" s="317" t="s">
        <v>1255</v>
      </c>
      <c r="D40" s="387" t="s">
        <v>1287</v>
      </c>
      <c r="E40" s="334" t="s">
        <v>1288</v>
      </c>
      <c r="F40" s="331" t="s">
        <v>1249</v>
      </c>
      <c r="G40" s="331"/>
      <c r="H40" s="331"/>
      <c r="I40" s="331"/>
      <c r="J40" s="331"/>
      <c r="K40" s="433"/>
      <c r="L40" s="334">
        <v>48497.08</v>
      </c>
      <c r="M40" s="334"/>
    </row>
    <row r="41" spans="1:13" ht="18" customHeight="1" x14ac:dyDescent="0.3">
      <c r="A41" s="331">
        <v>33</v>
      </c>
      <c r="B41" s="263">
        <v>43592</v>
      </c>
      <c r="C41" s="317" t="s">
        <v>1255</v>
      </c>
      <c r="D41" s="387" t="s">
        <v>1256</v>
      </c>
      <c r="E41" s="334" t="s">
        <v>1257</v>
      </c>
      <c r="F41" s="331" t="s">
        <v>1249</v>
      </c>
      <c r="G41" s="331"/>
      <c r="H41" s="331"/>
      <c r="I41" s="331"/>
      <c r="J41" s="331"/>
      <c r="K41" s="433"/>
      <c r="L41" s="334">
        <f>2937.5*2+516.54</f>
        <v>6391.54</v>
      </c>
      <c r="M41" s="334" t="s">
        <v>1289</v>
      </c>
    </row>
    <row r="42" spans="1:13" ht="18" customHeight="1" x14ac:dyDescent="0.3">
      <c r="A42" s="331">
        <v>34</v>
      </c>
      <c r="B42" s="263">
        <v>43570</v>
      </c>
      <c r="C42" s="317" t="s">
        <v>1255</v>
      </c>
      <c r="D42" s="387" t="s">
        <v>1256</v>
      </c>
      <c r="E42" s="334" t="s">
        <v>1257</v>
      </c>
      <c r="F42" s="331" t="s">
        <v>1249</v>
      </c>
      <c r="G42" s="331"/>
      <c r="H42" s="331"/>
      <c r="I42" s="331"/>
      <c r="J42" s="331"/>
      <c r="K42" s="433"/>
      <c r="L42" s="334">
        <v>8064.5</v>
      </c>
      <c r="M42" s="334" t="s">
        <v>1289</v>
      </c>
    </row>
    <row r="43" spans="1:13" ht="18" customHeight="1" x14ac:dyDescent="0.3">
      <c r="A43" s="331">
        <v>35</v>
      </c>
      <c r="B43" s="263">
        <v>43103</v>
      </c>
      <c r="C43" s="317" t="s">
        <v>347</v>
      </c>
      <c r="D43" s="387" t="s">
        <v>517</v>
      </c>
      <c r="E43" s="334" t="s">
        <v>542</v>
      </c>
      <c r="F43" s="331" t="s">
        <v>1249</v>
      </c>
      <c r="G43" s="331">
        <v>10</v>
      </c>
      <c r="H43" s="331"/>
      <c r="I43" s="331"/>
      <c r="J43" s="331" t="s">
        <v>1250</v>
      </c>
      <c r="K43" s="433"/>
      <c r="L43" s="334">
        <v>180</v>
      </c>
      <c r="M43" s="334" t="s">
        <v>1290</v>
      </c>
    </row>
    <row r="44" spans="1:13" ht="18" customHeight="1" x14ac:dyDescent="0.3">
      <c r="A44" s="331">
        <v>36</v>
      </c>
      <c r="B44" s="263">
        <v>43103</v>
      </c>
      <c r="C44" s="317" t="s">
        <v>347</v>
      </c>
      <c r="D44" s="387" t="s">
        <v>517</v>
      </c>
      <c r="E44" s="334" t="s">
        <v>542</v>
      </c>
      <c r="F44" s="331" t="s">
        <v>1249</v>
      </c>
      <c r="G44" s="331"/>
      <c r="H44" s="331"/>
      <c r="I44" s="432" t="s">
        <v>1244</v>
      </c>
      <c r="J44" s="331"/>
      <c r="K44" s="433"/>
      <c r="L44" s="334">
        <v>36.4</v>
      </c>
      <c r="M44" s="334" t="s">
        <v>545</v>
      </c>
    </row>
    <row r="45" spans="1:13" ht="18" customHeight="1" x14ac:dyDescent="0.3">
      <c r="A45" s="331">
        <v>37</v>
      </c>
      <c r="B45" s="263">
        <v>43103</v>
      </c>
      <c r="C45" s="317" t="s">
        <v>347</v>
      </c>
      <c r="D45" s="387" t="s">
        <v>517</v>
      </c>
      <c r="E45" s="334" t="s">
        <v>542</v>
      </c>
      <c r="F45" s="331" t="s">
        <v>1249</v>
      </c>
      <c r="G45" s="331"/>
      <c r="H45" s="331"/>
      <c r="I45" s="331"/>
      <c r="J45" s="331"/>
      <c r="K45" s="433"/>
      <c r="L45" s="334">
        <v>118.8</v>
      </c>
      <c r="M45" s="334" t="s">
        <v>545</v>
      </c>
    </row>
    <row r="46" spans="1:13" ht="18" customHeight="1" x14ac:dyDescent="0.3">
      <c r="A46" s="331">
        <v>38</v>
      </c>
      <c r="B46" s="263">
        <v>43103</v>
      </c>
      <c r="C46" s="317" t="s">
        <v>347</v>
      </c>
      <c r="D46" s="387" t="s">
        <v>517</v>
      </c>
      <c r="E46" s="334" t="s">
        <v>542</v>
      </c>
      <c r="F46" s="331" t="s">
        <v>1249</v>
      </c>
      <c r="G46" s="331"/>
      <c r="H46" s="331"/>
      <c r="I46" s="432" t="s">
        <v>1244</v>
      </c>
      <c r="J46" s="331"/>
      <c r="K46" s="433"/>
      <c r="L46" s="334">
        <v>83</v>
      </c>
      <c r="M46" s="334" t="s">
        <v>545</v>
      </c>
    </row>
    <row r="47" spans="1:13" ht="18" customHeight="1" x14ac:dyDescent="0.3">
      <c r="A47" s="331">
        <v>39</v>
      </c>
      <c r="B47" s="263">
        <v>43466</v>
      </c>
      <c r="C47" s="317" t="s">
        <v>347</v>
      </c>
      <c r="D47" s="387" t="s">
        <v>519</v>
      </c>
      <c r="E47" s="334" t="s">
        <v>541</v>
      </c>
      <c r="F47" s="331" t="s">
        <v>1249</v>
      </c>
      <c r="G47" s="331">
        <v>4000</v>
      </c>
      <c r="H47" s="331"/>
      <c r="I47" s="432" t="s">
        <v>1266</v>
      </c>
      <c r="J47" s="331" t="s">
        <v>1250</v>
      </c>
      <c r="K47" s="433"/>
      <c r="L47" s="334">
        <v>865</v>
      </c>
      <c r="M47" s="334" t="s">
        <v>1265</v>
      </c>
    </row>
    <row r="48" spans="1:13" ht="18" customHeight="1" x14ac:dyDescent="0.3">
      <c r="A48" s="331">
        <v>40</v>
      </c>
      <c r="B48" s="263">
        <v>43525</v>
      </c>
      <c r="C48" s="317" t="s">
        <v>347</v>
      </c>
      <c r="D48" s="387" t="s">
        <v>1261</v>
      </c>
      <c r="E48" s="334" t="s">
        <v>1262</v>
      </c>
      <c r="F48" s="331" t="s">
        <v>1249</v>
      </c>
      <c r="G48" s="331">
        <v>100</v>
      </c>
      <c r="H48" s="331"/>
      <c r="I48" s="331"/>
      <c r="J48" s="331" t="s">
        <v>1250</v>
      </c>
      <c r="K48" s="433"/>
      <c r="L48" s="334">
        <v>1410</v>
      </c>
      <c r="M48" s="334" t="s">
        <v>1291</v>
      </c>
    </row>
    <row r="49" spans="1:13" ht="18" customHeight="1" x14ac:dyDescent="0.3">
      <c r="A49" s="331">
        <v>41</v>
      </c>
      <c r="B49" s="263">
        <v>43525</v>
      </c>
      <c r="C49" s="317" t="s">
        <v>347</v>
      </c>
      <c r="D49" s="387" t="s">
        <v>1261</v>
      </c>
      <c r="E49" s="334" t="s">
        <v>1292</v>
      </c>
      <c r="F49" s="331" t="s">
        <v>1249</v>
      </c>
      <c r="G49" s="331">
        <v>100</v>
      </c>
      <c r="H49" s="331"/>
      <c r="I49" s="331"/>
      <c r="J49" s="331" t="s">
        <v>1250</v>
      </c>
      <c r="K49" s="433"/>
      <c r="L49" s="334"/>
      <c r="M49" s="334" t="s">
        <v>1293</v>
      </c>
    </row>
    <row r="50" spans="1:13" ht="18" customHeight="1" x14ac:dyDescent="0.3">
      <c r="A50" s="331">
        <v>42</v>
      </c>
      <c r="B50" s="263">
        <v>43525</v>
      </c>
      <c r="C50" s="317" t="s">
        <v>347</v>
      </c>
      <c r="D50" s="387" t="s">
        <v>1261</v>
      </c>
      <c r="E50" s="334" t="s">
        <v>1294</v>
      </c>
      <c r="F50" s="331" t="s">
        <v>1249</v>
      </c>
      <c r="G50" s="331">
        <v>500</v>
      </c>
      <c r="H50" s="331"/>
      <c r="I50" s="331"/>
      <c r="J50" s="331" t="s">
        <v>1250</v>
      </c>
      <c r="K50" s="433"/>
      <c r="L50" s="334"/>
      <c r="M50" s="434" t="s">
        <v>1295</v>
      </c>
    </row>
    <row r="51" spans="1:13" ht="18" customHeight="1" x14ac:dyDescent="0.3">
      <c r="A51" s="331">
        <v>43</v>
      </c>
      <c r="B51" s="263">
        <v>43466</v>
      </c>
      <c r="C51" s="317" t="s">
        <v>347</v>
      </c>
      <c r="D51" s="387" t="s">
        <v>519</v>
      </c>
      <c r="E51" s="334" t="s">
        <v>541</v>
      </c>
      <c r="F51" s="331" t="s">
        <v>1249</v>
      </c>
      <c r="G51" s="331">
        <v>2000</v>
      </c>
      <c r="H51" s="331"/>
      <c r="I51" s="331"/>
      <c r="J51" s="331" t="s">
        <v>1250</v>
      </c>
      <c r="K51" s="433"/>
      <c r="L51" s="334">
        <v>504</v>
      </c>
      <c r="M51" s="334" t="s">
        <v>1265</v>
      </c>
    </row>
    <row r="52" spans="1:13" ht="18" customHeight="1" x14ac:dyDescent="0.3">
      <c r="A52" s="331">
        <v>44</v>
      </c>
      <c r="B52" s="263">
        <v>43466</v>
      </c>
      <c r="C52" s="317" t="s">
        <v>347</v>
      </c>
      <c r="D52" s="387" t="s">
        <v>519</v>
      </c>
      <c r="E52" s="334" t="s">
        <v>541</v>
      </c>
      <c r="F52" s="331" t="s">
        <v>1249</v>
      </c>
      <c r="G52" s="331">
        <v>1000</v>
      </c>
      <c r="H52" s="331"/>
      <c r="I52" s="432" t="s">
        <v>1244</v>
      </c>
      <c r="J52" s="331" t="s">
        <v>1250</v>
      </c>
      <c r="K52" s="433"/>
      <c r="L52" s="334">
        <v>495</v>
      </c>
      <c r="M52" s="334" t="s">
        <v>1269</v>
      </c>
    </row>
    <row r="53" spans="1:13" ht="18" customHeight="1" x14ac:dyDescent="0.3">
      <c r="A53" s="331">
        <v>45</v>
      </c>
      <c r="B53" s="263">
        <v>43103</v>
      </c>
      <c r="C53" s="317" t="s">
        <v>347</v>
      </c>
      <c r="D53" s="387" t="s">
        <v>517</v>
      </c>
      <c r="E53" s="334" t="s">
        <v>542</v>
      </c>
      <c r="F53" s="331" t="s">
        <v>1249</v>
      </c>
      <c r="G53" s="331"/>
      <c r="H53" s="331"/>
      <c r="I53" s="432" t="s">
        <v>1244</v>
      </c>
      <c r="J53" s="331"/>
      <c r="K53" s="433"/>
      <c r="L53" s="334">
        <v>361</v>
      </c>
      <c r="M53" s="334" t="s">
        <v>1296</v>
      </c>
    </row>
    <row r="54" spans="1:13" ht="18" customHeight="1" x14ac:dyDescent="0.3">
      <c r="A54" s="331">
        <v>46</v>
      </c>
      <c r="B54" s="263">
        <v>43103</v>
      </c>
      <c r="C54" s="317" t="s">
        <v>347</v>
      </c>
      <c r="D54" s="387" t="s">
        <v>517</v>
      </c>
      <c r="E54" s="334" t="s">
        <v>542</v>
      </c>
      <c r="F54" s="331" t="s">
        <v>1249</v>
      </c>
      <c r="G54" s="331">
        <v>500</v>
      </c>
      <c r="H54" s="331"/>
      <c r="I54" s="432" t="s">
        <v>1244</v>
      </c>
      <c r="J54" s="331" t="s">
        <v>1250</v>
      </c>
      <c r="K54" s="433"/>
      <c r="L54" s="334">
        <v>130</v>
      </c>
      <c r="M54" s="334" t="s">
        <v>1297</v>
      </c>
    </row>
    <row r="55" spans="1:13" ht="18" customHeight="1" x14ac:dyDescent="0.3">
      <c r="A55" s="331">
        <v>47</v>
      </c>
      <c r="B55" s="263">
        <v>43103</v>
      </c>
      <c r="C55" s="317" t="s">
        <v>347</v>
      </c>
      <c r="D55" s="387" t="s">
        <v>517</v>
      </c>
      <c r="E55" s="334" t="s">
        <v>542</v>
      </c>
      <c r="F55" s="331" t="s">
        <v>1249</v>
      </c>
      <c r="G55" s="331">
        <v>2</v>
      </c>
      <c r="H55" s="331"/>
      <c r="I55" s="331"/>
      <c r="J55" s="331" t="s">
        <v>1250</v>
      </c>
      <c r="K55" s="433"/>
      <c r="L55" s="334">
        <v>160</v>
      </c>
      <c r="M55" s="334" t="s">
        <v>545</v>
      </c>
    </row>
    <row r="56" spans="1:13" ht="18" customHeight="1" x14ac:dyDescent="0.3">
      <c r="A56" s="331">
        <v>48</v>
      </c>
      <c r="B56" s="263">
        <v>43103</v>
      </c>
      <c r="C56" s="317" t="s">
        <v>347</v>
      </c>
      <c r="D56" s="387" t="s">
        <v>517</v>
      </c>
      <c r="E56" s="334" t="s">
        <v>542</v>
      </c>
      <c r="F56" s="331" t="s">
        <v>1249</v>
      </c>
      <c r="G56" s="331"/>
      <c r="H56" s="331"/>
      <c r="I56" s="432" t="s">
        <v>1244</v>
      </c>
      <c r="J56" s="331"/>
      <c r="K56" s="433"/>
      <c r="L56" s="334">
        <v>45</v>
      </c>
      <c r="M56" s="334" t="s">
        <v>545</v>
      </c>
    </row>
    <row r="57" spans="1:13" ht="18" customHeight="1" x14ac:dyDescent="0.3">
      <c r="A57" s="331">
        <v>49</v>
      </c>
      <c r="B57" s="263">
        <v>43466</v>
      </c>
      <c r="C57" s="317" t="s">
        <v>347</v>
      </c>
      <c r="D57" s="387" t="s">
        <v>519</v>
      </c>
      <c r="E57" s="334" t="s">
        <v>541</v>
      </c>
      <c r="F57" s="331" t="s">
        <v>1249</v>
      </c>
      <c r="G57" s="331">
        <v>500</v>
      </c>
      <c r="H57" s="331"/>
      <c r="I57" s="432" t="s">
        <v>1244</v>
      </c>
      <c r="J57" s="331" t="s">
        <v>1250</v>
      </c>
      <c r="K57" s="433"/>
      <c r="L57" s="334">
        <v>260</v>
      </c>
      <c r="M57" s="334" t="s">
        <v>1265</v>
      </c>
    </row>
    <row r="58" spans="1:13" ht="18" customHeight="1" x14ac:dyDescent="0.3">
      <c r="A58" s="331">
        <v>50</v>
      </c>
      <c r="B58" s="263">
        <v>43103</v>
      </c>
      <c r="C58" s="317" t="s">
        <v>347</v>
      </c>
      <c r="D58" s="387" t="s">
        <v>517</v>
      </c>
      <c r="E58" s="334" t="s">
        <v>542</v>
      </c>
      <c r="F58" s="331" t="s">
        <v>1249</v>
      </c>
      <c r="G58" s="331">
        <v>4</v>
      </c>
      <c r="H58" s="331"/>
      <c r="I58" s="432" t="s">
        <v>1244</v>
      </c>
      <c r="J58" s="331" t="s">
        <v>1250</v>
      </c>
      <c r="K58" s="433"/>
      <c r="L58" s="790">
        <v>259</v>
      </c>
      <c r="M58" s="334" t="s">
        <v>1298</v>
      </c>
    </row>
    <row r="59" spans="1:13" ht="18" customHeight="1" x14ac:dyDescent="0.3">
      <c r="A59" s="331">
        <v>51</v>
      </c>
      <c r="B59" s="263">
        <v>43103</v>
      </c>
      <c r="C59" s="317" t="s">
        <v>347</v>
      </c>
      <c r="D59" s="387" t="s">
        <v>517</v>
      </c>
      <c r="E59" s="334" t="s">
        <v>1299</v>
      </c>
      <c r="F59" s="331" t="s">
        <v>1249</v>
      </c>
      <c r="G59" s="331">
        <v>300</v>
      </c>
      <c r="H59" s="331"/>
      <c r="I59" s="432" t="s">
        <v>1244</v>
      </c>
      <c r="J59" s="331" t="s">
        <v>1250</v>
      </c>
      <c r="K59" s="433"/>
      <c r="L59" s="791"/>
      <c r="M59" s="335" t="s">
        <v>1300</v>
      </c>
    </row>
    <row r="60" spans="1:13" ht="18" customHeight="1" x14ac:dyDescent="0.3">
      <c r="A60" s="331">
        <v>52</v>
      </c>
      <c r="B60" s="263">
        <v>43466</v>
      </c>
      <c r="C60" s="317" t="s">
        <v>507</v>
      </c>
      <c r="D60" s="387" t="s">
        <v>536</v>
      </c>
      <c r="E60" s="334" t="s">
        <v>537</v>
      </c>
      <c r="F60" s="331" t="s">
        <v>1249</v>
      </c>
      <c r="G60" s="331"/>
      <c r="H60" s="331"/>
      <c r="I60" s="331"/>
      <c r="J60" s="331"/>
      <c r="K60" s="433"/>
      <c r="L60" s="334">
        <v>990</v>
      </c>
      <c r="M60" s="334"/>
    </row>
    <row r="61" spans="1:13" ht="18" customHeight="1" x14ac:dyDescent="0.3">
      <c r="A61" s="331">
        <v>53</v>
      </c>
      <c r="B61" s="161"/>
      <c r="C61" s="317" t="s">
        <v>507</v>
      </c>
      <c r="D61" s="335" t="s">
        <v>544</v>
      </c>
      <c r="E61" s="334" t="s">
        <v>1274</v>
      </c>
      <c r="F61" s="331" t="s">
        <v>1249</v>
      </c>
      <c r="G61" s="331"/>
      <c r="H61" s="331"/>
      <c r="I61" s="331"/>
      <c r="J61" s="331"/>
      <c r="K61" s="433"/>
      <c r="L61" s="334">
        <v>4499.1099999999997</v>
      </c>
      <c r="M61" s="334"/>
    </row>
    <row r="62" spans="1:13" ht="18" customHeight="1" x14ac:dyDescent="0.3">
      <c r="A62" s="331">
        <v>54</v>
      </c>
      <c r="B62" s="263">
        <v>43574</v>
      </c>
      <c r="C62" s="317" t="s">
        <v>507</v>
      </c>
      <c r="D62" s="387" t="s">
        <v>538</v>
      </c>
      <c r="E62" s="334" t="s">
        <v>539</v>
      </c>
      <c r="F62" s="331" t="s">
        <v>1249</v>
      </c>
      <c r="G62" s="331"/>
      <c r="H62" s="331"/>
      <c r="I62" s="331"/>
      <c r="J62" s="331"/>
      <c r="K62" s="433"/>
      <c r="L62" s="334">
        <v>590</v>
      </c>
      <c r="M62" s="334"/>
    </row>
    <row r="63" spans="1:13" ht="18" customHeight="1" x14ac:dyDescent="0.3">
      <c r="A63" s="331">
        <v>55</v>
      </c>
      <c r="B63" s="263">
        <v>43621</v>
      </c>
      <c r="C63" s="317" t="s">
        <v>1255</v>
      </c>
      <c r="D63" s="387" t="s">
        <v>1256</v>
      </c>
      <c r="E63" s="334" t="s">
        <v>1257</v>
      </c>
      <c r="F63" s="331" t="s">
        <v>1249</v>
      </c>
      <c r="G63" s="331"/>
      <c r="H63" s="331"/>
      <c r="I63" s="331"/>
      <c r="J63" s="331"/>
      <c r="K63" s="433"/>
      <c r="L63" s="334">
        <v>5089</v>
      </c>
      <c r="M63" s="334" t="s">
        <v>1289</v>
      </c>
    </row>
    <row r="64" spans="1:13" ht="18" customHeight="1" x14ac:dyDescent="0.3">
      <c r="A64" s="331">
        <v>56</v>
      </c>
      <c r="B64" s="263">
        <v>43103</v>
      </c>
      <c r="C64" s="317" t="s">
        <v>347</v>
      </c>
      <c r="D64" s="387" t="s">
        <v>517</v>
      </c>
      <c r="E64" s="334" t="s">
        <v>542</v>
      </c>
      <c r="F64" s="331" t="s">
        <v>1249</v>
      </c>
      <c r="G64" s="331">
        <v>4</v>
      </c>
      <c r="H64" s="331"/>
      <c r="I64" s="432" t="s">
        <v>1244</v>
      </c>
      <c r="J64" s="331" t="s">
        <v>1250</v>
      </c>
      <c r="K64" s="433"/>
      <c r="L64" s="334">
        <v>451</v>
      </c>
      <c r="M64" s="334" t="s">
        <v>1301</v>
      </c>
    </row>
    <row r="65" spans="1:15" ht="18" customHeight="1" x14ac:dyDescent="0.3">
      <c r="A65" s="331">
        <v>57</v>
      </c>
      <c r="B65" s="263">
        <v>43103</v>
      </c>
      <c r="C65" s="317" t="s">
        <v>347</v>
      </c>
      <c r="D65" s="387" t="s">
        <v>517</v>
      </c>
      <c r="E65" s="334" t="s">
        <v>542</v>
      </c>
      <c r="F65" s="331" t="s">
        <v>1249</v>
      </c>
      <c r="G65" s="331">
        <v>1</v>
      </c>
      <c r="H65" s="331"/>
      <c r="I65" s="432" t="s">
        <v>1244</v>
      </c>
      <c r="J65" s="331"/>
      <c r="K65" s="433"/>
      <c r="L65" s="334">
        <v>34</v>
      </c>
      <c r="M65" s="334" t="s">
        <v>1302</v>
      </c>
    </row>
    <row r="66" spans="1:15" ht="18" customHeight="1" x14ac:dyDescent="0.3">
      <c r="A66" s="331">
        <v>58</v>
      </c>
      <c r="B66" s="263">
        <v>43103</v>
      </c>
      <c r="C66" s="317" t="s">
        <v>347</v>
      </c>
      <c r="D66" s="387" t="s">
        <v>517</v>
      </c>
      <c r="E66" s="334" t="s">
        <v>542</v>
      </c>
      <c r="F66" s="331" t="s">
        <v>1249</v>
      </c>
      <c r="G66" s="331">
        <v>100</v>
      </c>
      <c r="H66" s="331"/>
      <c r="I66" s="432" t="s">
        <v>1244</v>
      </c>
      <c r="J66" s="331"/>
      <c r="K66" s="433"/>
      <c r="L66" s="334">
        <v>1600</v>
      </c>
      <c r="M66" s="334" t="s">
        <v>1303</v>
      </c>
    </row>
    <row r="67" spans="1:15" ht="18" customHeight="1" x14ac:dyDescent="0.3">
      <c r="A67" s="331">
        <v>59</v>
      </c>
      <c r="B67" s="263">
        <v>43466</v>
      </c>
      <c r="C67" s="317" t="s">
        <v>347</v>
      </c>
      <c r="D67" s="387" t="s">
        <v>519</v>
      </c>
      <c r="E67" s="334" t="s">
        <v>541</v>
      </c>
      <c r="F67" s="331" t="s">
        <v>1249</v>
      </c>
      <c r="G67" s="331">
        <v>5500</v>
      </c>
      <c r="H67" s="331"/>
      <c r="I67" s="432"/>
      <c r="J67" s="331" t="s">
        <v>1250</v>
      </c>
      <c r="K67" s="433"/>
      <c r="L67" s="334">
        <v>1045</v>
      </c>
      <c r="M67" s="334" t="s">
        <v>1304</v>
      </c>
    </row>
    <row r="68" spans="1:15" ht="18" customHeight="1" x14ac:dyDescent="0.3">
      <c r="A68" s="331">
        <v>60</v>
      </c>
      <c r="B68" s="263">
        <v>43525</v>
      </c>
      <c r="C68" s="317" t="s">
        <v>347</v>
      </c>
      <c r="D68" s="387" t="s">
        <v>1261</v>
      </c>
      <c r="E68" s="334" t="s">
        <v>1262</v>
      </c>
      <c r="F68" s="331" t="s">
        <v>1249</v>
      </c>
      <c r="G68" s="331">
        <v>300</v>
      </c>
      <c r="H68" s="331"/>
      <c r="I68" s="432" t="s">
        <v>1244</v>
      </c>
      <c r="J68" s="331" t="s">
        <v>1250</v>
      </c>
      <c r="K68" s="433"/>
      <c r="L68" s="334">
        <v>350</v>
      </c>
      <c r="M68" s="334" t="s">
        <v>1305</v>
      </c>
    </row>
    <row r="69" spans="1:15" ht="18" customHeight="1" x14ac:dyDescent="0.3">
      <c r="A69" s="331">
        <v>61</v>
      </c>
      <c r="B69" s="263">
        <v>43466</v>
      </c>
      <c r="C69" s="317" t="s">
        <v>347</v>
      </c>
      <c r="D69" s="387" t="s">
        <v>519</v>
      </c>
      <c r="E69" s="334" t="s">
        <v>541</v>
      </c>
      <c r="F69" s="331" t="s">
        <v>1249</v>
      </c>
      <c r="G69" s="331">
        <v>1000</v>
      </c>
      <c r="H69" s="331"/>
      <c r="I69" s="331"/>
      <c r="J69" s="331" t="s">
        <v>1250</v>
      </c>
      <c r="K69" s="433"/>
      <c r="L69" s="334">
        <v>348</v>
      </c>
      <c r="M69" s="334" t="s">
        <v>1265</v>
      </c>
    </row>
    <row r="70" spans="1:15" ht="18" customHeight="1" x14ac:dyDescent="0.3">
      <c r="A70" s="331">
        <v>62</v>
      </c>
      <c r="B70" s="263">
        <v>43103</v>
      </c>
      <c r="C70" s="317" t="s">
        <v>347</v>
      </c>
      <c r="D70" s="387" t="s">
        <v>517</v>
      </c>
      <c r="E70" s="334" t="s">
        <v>542</v>
      </c>
      <c r="F70" s="331" t="s">
        <v>1249</v>
      </c>
      <c r="G70" s="332"/>
      <c r="H70" s="332"/>
      <c r="I70" s="332"/>
      <c r="J70" s="332"/>
      <c r="K70" s="333"/>
      <c r="L70" s="334">
        <v>262.5</v>
      </c>
      <c r="M70" s="334" t="s">
        <v>1306</v>
      </c>
    </row>
    <row r="71" spans="1:15" ht="18" customHeight="1" x14ac:dyDescent="0.3">
      <c r="A71" s="331">
        <v>63</v>
      </c>
      <c r="B71" s="263">
        <v>43103</v>
      </c>
      <c r="C71" s="317" t="s">
        <v>347</v>
      </c>
      <c r="D71" s="387" t="s">
        <v>517</v>
      </c>
      <c r="E71" s="334" t="s">
        <v>542</v>
      </c>
      <c r="F71" s="331" t="s">
        <v>1249</v>
      </c>
      <c r="G71" s="332"/>
      <c r="H71" s="332"/>
      <c r="I71" s="332"/>
      <c r="J71" s="332"/>
      <c r="K71" s="333"/>
      <c r="L71" s="334">
        <v>90</v>
      </c>
      <c r="M71" s="334" t="s">
        <v>1307</v>
      </c>
    </row>
    <row r="72" spans="1:15" ht="18" customHeight="1" x14ac:dyDescent="0.3">
      <c r="A72" s="331">
        <v>64</v>
      </c>
      <c r="B72" s="263">
        <v>43103</v>
      </c>
      <c r="C72" s="317" t="s">
        <v>347</v>
      </c>
      <c r="D72" s="387" t="s">
        <v>1308</v>
      </c>
      <c r="E72" s="407">
        <v>400196364</v>
      </c>
      <c r="F72" s="331" t="s">
        <v>1249</v>
      </c>
      <c r="G72" s="332"/>
      <c r="H72" s="332"/>
      <c r="I72" s="332"/>
      <c r="J72" s="332"/>
      <c r="K72" s="333"/>
      <c r="L72" s="430">
        <v>900</v>
      </c>
      <c r="M72" s="335" t="s">
        <v>1309</v>
      </c>
    </row>
    <row r="73" spans="1:15" ht="18" customHeight="1" x14ac:dyDescent="0.3">
      <c r="A73" s="331">
        <v>65</v>
      </c>
      <c r="B73" s="263">
        <v>43574</v>
      </c>
      <c r="C73" s="328" t="s">
        <v>507</v>
      </c>
      <c r="D73" s="387" t="s">
        <v>538</v>
      </c>
      <c r="E73" s="340" t="s">
        <v>539</v>
      </c>
      <c r="F73" s="331" t="s">
        <v>508</v>
      </c>
      <c r="G73" s="429" t="s">
        <v>1380</v>
      </c>
      <c r="H73" s="331"/>
      <c r="I73" s="331" t="s">
        <v>508</v>
      </c>
      <c r="J73" s="331"/>
      <c r="K73" s="331"/>
      <c r="L73" s="430">
        <v>590</v>
      </c>
      <c r="M73" s="430"/>
      <c r="O73" s="431"/>
    </row>
    <row r="74" spans="1:15" s="329" customFormat="1" ht="18" customHeight="1" x14ac:dyDescent="0.3">
      <c r="A74" s="331">
        <v>66</v>
      </c>
      <c r="B74" s="263"/>
      <c r="C74" s="428" t="s">
        <v>507</v>
      </c>
      <c r="D74" s="387" t="s">
        <v>1286</v>
      </c>
      <c r="E74" s="331"/>
      <c r="F74" s="331" t="s">
        <v>508</v>
      </c>
      <c r="G74" s="331"/>
      <c r="H74" s="331"/>
      <c r="I74" s="331" t="s">
        <v>508</v>
      </c>
      <c r="J74" s="334"/>
      <c r="K74" s="334"/>
      <c r="L74" s="334">
        <v>105.85</v>
      </c>
      <c r="M74" s="335"/>
    </row>
    <row r="75" spans="1:15" ht="18" customHeight="1" x14ac:dyDescent="0.3">
      <c r="A75" s="331">
        <v>67</v>
      </c>
      <c r="B75" s="427">
        <v>43647</v>
      </c>
      <c r="C75" s="428" t="s">
        <v>507</v>
      </c>
      <c r="D75" s="335" t="s">
        <v>536</v>
      </c>
      <c r="E75" s="407">
        <v>205075014</v>
      </c>
      <c r="F75" s="331" t="s">
        <v>508</v>
      </c>
      <c r="G75" s="429" t="s">
        <v>1381</v>
      </c>
      <c r="H75" s="331"/>
      <c r="I75" s="331" t="s">
        <v>508</v>
      </c>
      <c r="J75" s="331"/>
      <c r="K75" s="331"/>
      <c r="L75" s="430">
        <f>990*2</f>
        <v>1980</v>
      </c>
      <c r="M75" s="430"/>
      <c r="O75" s="431"/>
    </row>
    <row r="76" spans="1:15" ht="18" customHeight="1" x14ac:dyDescent="0.3">
      <c r="A76" s="331">
        <v>68</v>
      </c>
      <c r="B76" s="263">
        <v>43466</v>
      </c>
      <c r="C76" s="317" t="s">
        <v>347</v>
      </c>
      <c r="D76" s="387" t="s">
        <v>519</v>
      </c>
      <c r="E76" s="334" t="s">
        <v>541</v>
      </c>
      <c r="F76" s="331" t="s">
        <v>508</v>
      </c>
      <c r="G76" s="331">
        <v>200</v>
      </c>
      <c r="H76" s="331"/>
      <c r="I76" s="331" t="s">
        <v>1382</v>
      </c>
      <c r="J76" s="334"/>
      <c r="K76" s="334"/>
      <c r="L76" s="334">
        <v>196</v>
      </c>
      <c r="M76" s="335" t="s">
        <v>1265</v>
      </c>
    </row>
    <row r="77" spans="1:15" ht="18" customHeight="1" x14ac:dyDescent="0.3">
      <c r="A77" s="331">
        <v>69</v>
      </c>
      <c r="B77" s="263">
        <v>43466</v>
      </c>
      <c r="C77" s="317" t="s">
        <v>347</v>
      </c>
      <c r="D77" s="387" t="s">
        <v>519</v>
      </c>
      <c r="E77" s="334" t="s">
        <v>541</v>
      </c>
      <c r="F77" s="331" t="s">
        <v>508</v>
      </c>
      <c r="G77" s="331">
        <v>1500</v>
      </c>
      <c r="H77" s="331"/>
      <c r="I77" s="331" t="s">
        <v>1382</v>
      </c>
      <c r="J77" s="331"/>
      <c r="K77" s="433"/>
      <c r="L77" s="334">
        <v>180</v>
      </c>
      <c r="M77" s="335" t="s">
        <v>1269</v>
      </c>
    </row>
    <row r="78" spans="1:15" ht="18" customHeight="1" x14ac:dyDescent="0.3">
      <c r="A78" s="331">
        <v>70</v>
      </c>
      <c r="B78" s="263">
        <v>43574</v>
      </c>
      <c r="C78" s="328" t="s">
        <v>507</v>
      </c>
      <c r="D78" s="387" t="s">
        <v>538</v>
      </c>
      <c r="E78" s="340" t="s">
        <v>539</v>
      </c>
      <c r="F78" s="331" t="s">
        <v>508</v>
      </c>
      <c r="G78" s="429" t="s">
        <v>1380</v>
      </c>
      <c r="H78" s="331"/>
      <c r="I78" s="331" t="s">
        <v>508</v>
      </c>
      <c r="J78" s="331"/>
      <c r="K78" s="331"/>
      <c r="L78" s="430">
        <v>590</v>
      </c>
      <c r="M78" s="430"/>
      <c r="O78" s="431"/>
    </row>
    <row r="79" spans="1:15" s="329" customFormat="1" ht="18" customHeight="1" x14ac:dyDescent="0.3">
      <c r="A79" s="331"/>
      <c r="B79" s="161"/>
      <c r="C79" s="328"/>
      <c r="D79" s="425"/>
      <c r="E79" s="332"/>
      <c r="F79" s="332"/>
      <c r="G79" s="332"/>
      <c r="H79" s="332"/>
      <c r="I79" s="332"/>
      <c r="J79" s="332"/>
      <c r="K79" s="426"/>
      <c r="L79" s="660"/>
      <c r="M79" s="425"/>
    </row>
    <row r="80" spans="1:15" s="329" customFormat="1" ht="18" customHeight="1" x14ac:dyDescent="0.3">
      <c r="A80" s="331"/>
      <c r="B80" s="161"/>
      <c r="C80" s="328"/>
      <c r="D80" s="425"/>
      <c r="E80" s="332"/>
      <c r="F80" s="332"/>
      <c r="G80" s="332"/>
      <c r="H80" s="332"/>
      <c r="I80" s="332"/>
      <c r="J80" s="332"/>
      <c r="K80" s="426"/>
      <c r="L80" s="660"/>
      <c r="M80" s="425"/>
    </row>
    <row r="81" spans="1:13" s="329" customFormat="1" ht="21" customHeight="1" x14ac:dyDescent="0.3">
      <c r="A81" s="331"/>
      <c r="B81" s="161"/>
      <c r="C81" s="328"/>
      <c r="D81" s="425"/>
      <c r="E81" s="332"/>
      <c r="F81" s="332"/>
      <c r="G81" s="332"/>
      <c r="H81" s="332"/>
      <c r="I81" s="332"/>
      <c r="J81" s="332"/>
      <c r="K81" s="426"/>
      <c r="L81" s="660"/>
      <c r="M81" s="425"/>
    </row>
    <row r="82" spans="1:13" s="329" customFormat="1" ht="21" customHeight="1" x14ac:dyDescent="0.3">
      <c r="A82" s="332"/>
      <c r="B82" s="162"/>
      <c r="C82" s="328"/>
      <c r="D82" s="436"/>
      <c r="E82" s="437"/>
      <c r="F82" s="437"/>
      <c r="G82" s="437"/>
      <c r="H82" s="332"/>
      <c r="I82" s="332"/>
      <c r="J82" s="332"/>
      <c r="K82" s="332" t="s">
        <v>450</v>
      </c>
      <c r="L82" s="661">
        <f>SUM(L9:L81)</f>
        <v>122174.1</v>
      </c>
      <c r="M82" s="425"/>
    </row>
    <row r="83" spans="1:13" s="329" customFormat="1" ht="21" customHeight="1" x14ac:dyDescent="0.3">
      <c r="A83" s="134" t="s">
        <v>451</v>
      </c>
      <c r="B83" s="134"/>
      <c r="C83" s="134"/>
      <c r="D83" s="293"/>
      <c r="E83" s="133"/>
      <c r="F83" s="133"/>
      <c r="G83" s="133"/>
      <c r="H83" s="133"/>
      <c r="I83" s="133"/>
      <c r="J83" s="133"/>
      <c r="K83" s="133"/>
      <c r="L83" s="294"/>
      <c r="M83" s="330"/>
    </row>
    <row r="84" spans="1:13" s="329" customFormat="1" ht="21" customHeight="1" x14ac:dyDescent="0.3">
      <c r="A84" s="134" t="s">
        <v>452</v>
      </c>
      <c r="B84" s="134"/>
      <c r="C84" s="134"/>
      <c r="D84" s="293"/>
      <c r="E84" s="133"/>
      <c r="F84" s="133"/>
      <c r="G84" s="133"/>
      <c r="H84" s="133"/>
      <c r="I84" s="133"/>
      <c r="J84" s="133"/>
      <c r="K84" s="133"/>
      <c r="L84" s="294"/>
      <c r="M84" s="330"/>
    </row>
    <row r="85" spans="1:13" s="329" customFormat="1" ht="21" customHeight="1" x14ac:dyDescent="0.3">
      <c r="A85" s="122" t="s">
        <v>453</v>
      </c>
      <c r="B85" s="122"/>
      <c r="C85" s="134"/>
      <c r="D85" s="294"/>
      <c r="E85" s="107"/>
      <c r="F85" s="107"/>
      <c r="G85" s="107"/>
      <c r="H85" s="107"/>
      <c r="I85" s="107"/>
      <c r="J85" s="107"/>
      <c r="K85" s="107"/>
      <c r="L85" s="294"/>
      <c r="M85" s="330"/>
    </row>
    <row r="86" spans="1:13" s="329" customFormat="1" ht="21" customHeight="1" x14ac:dyDescent="0.3">
      <c r="A86" s="122" t="s">
        <v>454</v>
      </c>
      <c r="B86" s="122"/>
      <c r="C86" s="134"/>
      <c r="D86" s="294"/>
      <c r="E86" s="107"/>
      <c r="F86" s="107"/>
      <c r="G86" s="107"/>
      <c r="H86" s="107"/>
      <c r="I86" s="107"/>
      <c r="J86" s="107"/>
      <c r="K86" s="107"/>
      <c r="L86" s="294"/>
      <c r="M86" s="330"/>
    </row>
    <row r="87" spans="1:13" s="329" customFormat="1" ht="21" customHeight="1" x14ac:dyDescent="0.3">
      <c r="A87" s="792" t="s">
        <v>471</v>
      </c>
      <c r="B87" s="792"/>
      <c r="C87" s="792"/>
      <c r="D87" s="792"/>
      <c r="E87" s="792"/>
      <c r="F87" s="792"/>
      <c r="G87" s="792"/>
      <c r="H87" s="792"/>
      <c r="I87" s="792"/>
      <c r="J87" s="792"/>
      <c r="K87" s="792"/>
      <c r="L87" s="792"/>
      <c r="M87" s="330"/>
    </row>
    <row r="88" spans="1:13" s="329" customFormat="1" ht="21" customHeight="1" x14ac:dyDescent="0.3">
      <c r="A88" s="793" t="s">
        <v>107</v>
      </c>
      <c r="B88" s="793"/>
      <c r="C88" s="793"/>
      <c r="D88" s="297"/>
      <c r="E88" s="298"/>
      <c r="F88" s="298"/>
      <c r="G88" s="297"/>
      <c r="H88" s="297"/>
      <c r="I88" s="297"/>
      <c r="J88" s="297"/>
      <c r="K88" s="297"/>
      <c r="L88" s="294"/>
      <c r="M88" s="330"/>
    </row>
    <row r="89" spans="1:13" s="329" customFormat="1" ht="21" customHeight="1" x14ac:dyDescent="0.3">
      <c r="A89" s="297"/>
      <c r="B89" s="297"/>
      <c r="C89" s="298"/>
      <c r="D89" s="297"/>
      <c r="E89" s="298"/>
      <c r="F89" s="298"/>
      <c r="G89" s="297"/>
      <c r="H89" s="297"/>
      <c r="I89" s="297"/>
      <c r="J89" s="297"/>
      <c r="K89" s="299"/>
      <c r="L89" s="294"/>
      <c r="M89" s="330"/>
    </row>
    <row r="90" spans="1:13" s="329" customFormat="1" ht="21" customHeight="1" x14ac:dyDescent="0.3">
      <c r="A90" s="297"/>
      <c r="B90" s="297"/>
      <c r="C90" s="298"/>
      <c r="D90" s="794" t="s">
        <v>263</v>
      </c>
      <c r="E90" s="794"/>
      <c r="F90" s="586"/>
      <c r="G90" s="300"/>
      <c r="H90" s="795" t="s">
        <v>455</v>
      </c>
      <c r="I90" s="795"/>
      <c r="J90" s="795"/>
      <c r="K90" s="301"/>
      <c r="L90" s="294"/>
      <c r="M90" s="330"/>
    </row>
    <row r="91" spans="1:13" s="329" customFormat="1" ht="21" customHeight="1" x14ac:dyDescent="0.3">
      <c r="A91" s="297"/>
      <c r="B91" s="297"/>
      <c r="C91" s="298"/>
      <c r="D91" s="297"/>
      <c r="E91" s="298"/>
      <c r="F91" s="298"/>
      <c r="G91" s="297"/>
      <c r="H91" s="796"/>
      <c r="I91" s="796"/>
      <c r="J91" s="796"/>
      <c r="K91" s="301"/>
      <c r="L91" s="294"/>
      <c r="M91" s="330"/>
    </row>
    <row r="92" spans="1:13" s="329" customFormat="1" ht="21" customHeight="1" x14ac:dyDescent="0.3">
      <c r="A92" s="297"/>
      <c r="B92" s="297"/>
      <c r="C92" s="298"/>
      <c r="D92" s="789" t="s">
        <v>139</v>
      </c>
      <c r="E92" s="789"/>
      <c r="F92" s="586"/>
      <c r="G92" s="300"/>
      <c r="H92" s="297"/>
      <c r="I92" s="297"/>
      <c r="J92" s="297"/>
      <c r="K92" s="297"/>
      <c r="L92" s="294"/>
      <c r="M92" s="330"/>
    </row>
    <row r="93" spans="1:13" s="329" customFormat="1" ht="21" customHeight="1" x14ac:dyDescent="0.3">
      <c r="D93" s="330"/>
      <c r="L93" s="330"/>
      <c r="M93" s="330"/>
    </row>
  </sheetData>
  <autoFilter ref="A8:M78"/>
  <mergeCells count="8">
    <mergeCell ref="A1:E1"/>
    <mergeCell ref="L2:M2"/>
    <mergeCell ref="D92:E92"/>
    <mergeCell ref="L58:L59"/>
    <mergeCell ref="A87:L87"/>
    <mergeCell ref="A88:C88"/>
    <mergeCell ref="D90:E90"/>
    <mergeCell ref="H90:J91"/>
  </mergeCells>
  <dataValidations count="1">
    <dataValidation type="list" allowBlank="1" showInputMessage="1" showErrorMessage="1" sqref="C9:C8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32"/>
  <sheetViews>
    <sheetView showGridLines="0" view="pageBreakPreview" zoomScale="80" zoomScaleSheetLayoutView="80" workbookViewId="0">
      <selection activeCell="D15" sqref="D15"/>
    </sheetView>
  </sheetViews>
  <sheetFormatPr defaultRowHeight="15" x14ac:dyDescent="0.3"/>
  <cols>
    <col min="1" max="1" width="14.28515625" style="2" bestFit="1" customWidth="1"/>
    <col min="2" max="2" width="77.71093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4" x14ac:dyDescent="0.3">
      <c r="A1" s="38" t="s">
        <v>422</v>
      </c>
      <c r="B1" s="40"/>
      <c r="C1" s="783" t="s">
        <v>109</v>
      </c>
      <c r="D1" s="783"/>
    </row>
    <row r="2" spans="1:4" x14ac:dyDescent="0.3">
      <c r="A2" s="38" t="s">
        <v>423</v>
      </c>
      <c r="B2" s="40"/>
      <c r="C2" s="766" t="str">
        <f>'ფორმა N1'!L2</f>
        <v>01/01/2019-31/12/2019</v>
      </c>
      <c r="D2" s="767"/>
    </row>
    <row r="3" spans="1:4" x14ac:dyDescent="0.3">
      <c r="A3" s="40" t="s">
        <v>140</v>
      </c>
      <c r="B3" s="40"/>
      <c r="C3" s="39"/>
      <c r="D3" s="39"/>
    </row>
    <row r="4" spans="1:4" x14ac:dyDescent="0.3">
      <c r="A4" s="38"/>
      <c r="B4" s="40"/>
      <c r="C4" s="39"/>
      <c r="D4" s="39"/>
    </row>
    <row r="5" spans="1:4" x14ac:dyDescent="0.3">
      <c r="A5" s="41" t="str">
        <f>'ფორმა N2'!A4</f>
        <v>ანგარიშვალდებული პირის დასახელება:</v>
      </c>
      <c r="B5" s="41"/>
      <c r="C5" s="41"/>
      <c r="D5" s="40"/>
    </row>
    <row r="6" spans="1:4" x14ac:dyDescent="0.3">
      <c r="A6" s="68" t="str">
        <f>'ფორმა N1'!A5</f>
        <v>მპგ "ევროპული საქართველო-მოძრაობა თავისუფლებისთვის"</v>
      </c>
      <c r="B6" s="69"/>
      <c r="C6" s="69"/>
      <c r="D6" s="32"/>
    </row>
    <row r="7" spans="1:4" x14ac:dyDescent="0.3">
      <c r="A7" s="41"/>
      <c r="B7" s="41"/>
      <c r="C7" s="41"/>
      <c r="D7" s="40"/>
    </row>
    <row r="8" spans="1:4" s="6" customFormat="1" x14ac:dyDescent="0.3">
      <c r="A8" s="59"/>
      <c r="B8" s="59"/>
      <c r="C8" s="42"/>
      <c r="D8" s="42"/>
    </row>
    <row r="9" spans="1:4" s="6" customFormat="1" ht="30" x14ac:dyDescent="0.3">
      <c r="A9" s="63" t="s">
        <v>64</v>
      </c>
      <c r="B9" s="220" t="s">
        <v>11</v>
      </c>
      <c r="C9" s="220" t="s">
        <v>10</v>
      </c>
      <c r="D9" s="220" t="s">
        <v>9</v>
      </c>
    </row>
    <row r="10" spans="1:4" s="7" customFormat="1" x14ac:dyDescent="0.2">
      <c r="A10" s="11">
        <v>1</v>
      </c>
      <c r="B10" s="137" t="s">
        <v>108</v>
      </c>
      <c r="C10" s="209">
        <f>SUM(C11,C14,C17,C20:C22)</f>
        <v>168340</v>
      </c>
      <c r="D10" s="209">
        <f>SUM(D11,D14,D17,D20:D22)</f>
        <v>168340</v>
      </c>
    </row>
    <row r="11" spans="1:4" s="8" customFormat="1" ht="18" x14ac:dyDescent="0.2">
      <c r="A11" s="12">
        <v>1.1000000000000001</v>
      </c>
      <c r="B11" s="47" t="s">
        <v>68</v>
      </c>
      <c r="C11" s="209">
        <f>SUM(C12:C13)</f>
        <v>0</v>
      </c>
      <c r="D11" s="209">
        <f>SUM(D12:D13)</f>
        <v>0</v>
      </c>
    </row>
    <row r="12" spans="1:4" s="208" customFormat="1" ht="18" x14ac:dyDescent="0.2">
      <c r="A12" s="48" t="s">
        <v>30</v>
      </c>
      <c r="B12" s="48" t="s">
        <v>70</v>
      </c>
      <c r="C12" s="253"/>
      <c r="D12" s="368"/>
    </row>
    <row r="13" spans="1:4" s="208" customFormat="1" ht="18" x14ac:dyDescent="0.2">
      <c r="A13" s="48" t="s">
        <v>31</v>
      </c>
      <c r="B13" s="48" t="s">
        <v>71</v>
      </c>
      <c r="C13" s="196"/>
      <c r="D13" s="197"/>
    </row>
    <row r="14" spans="1:4" s="202" customFormat="1" x14ac:dyDescent="0.2">
      <c r="A14" s="47">
        <v>1.2</v>
      </c>
      <c r="B14" s="47" t="s">
        <v>69</v>
      </c>
      <c r="C14" s="209">
        <f>SUM(C15:C16)</f>
        <v>166108.26</v>
      </c>
      <c r="D14" s="209">
        <f>SUM(D15:D16)</f>
        <v>166108.26</v>
      </c>
    </row>
    <row r="15" spans="1:4" s="16" customFormat="1" x14ac:dyDescent="0.3">
      <c r="A15" s="48" t="s">
        <v>32</v>
      </c>
      <c r="B15" s="48" t="s">
        <v>72</v>
      </c>
      <c r="C15" s="253">
        <v>166108.26</v>
      </c>
      <c r="D15" s="253">
        <v>166108.26</v>
      </c>
    </row>
    <row r="16" spans="1:4" s="16" customFormat="1" x14ac:dyDescent="0.3">
      <c r="A16" s="48" t="s">
        <v>33</v>
      </c>
      <c r="B16" s="48" t="s">
        <v>73</v>
      </c>
      <c r="C16" s="196"/>
      <c r="D16" s="197"/>
    </row>
    <row r="17" spans="1:4" s="16" customFormat="1" x14ac:dyDescent="0.3">
      <c r="A17" s="47">
        <v>1.3</v>
      </c>
      <c r="B17" s="47" t="s">
        <v>74</v>
      </c>
      <c r="C17" s="209">
        <f>SUM(C18:C19)</f>
        <v>115</v>
      </c>
      <c r="D17" s="209">
        <f>SUM(D18:D19)</f>
        <v>115</v>
      </c>
    </row>
    <row r="18" spans="1:4" s="16" customFormat="1" x14ac:dyDescent="0.3">
      <c r="A18" s="48" t="s">
        <v>50</v>
      </c>
      <c r="B18" s="48" t="s">
        <v>75</v>
      </c>
      <c r="C18" s="253">
        <v>115</v>
      </c>
      <c r="D18" s="253">
        <v>115</v>
      </c>
    </row>
    <row r="19" spans="1:4" s="16" customFormat="1" x14ac:dyDescent="0.3">
      <c r="A19" s="48" t="s">
        <v>51</v>
      </c>
      <c r="B19" s="48" t="s">
        <v>76</v>
      </c>
      <c r="C19" s="196"/>
      <c r="D19" s="197"/>
    </row>
    <row r="20" spans="1:4" s="16" customFormat="1" x14ac:dyDescent="0.3">
      <c r="A20" s="47">
        <v>1.4</v>
      </c>
      <c r="B20" s="47" t="s">
        <v>77</v>
      </c>
      <c r="C20" s="196"/>
      <c r="D20" s="197"/>
    </row>
    <row r="21" spans="1:4" s="16" customFormat="1" x14ac:dyDescent="0.3">
      <c r="A21" s="47">
        <v>1.5</v>
      </c>
      <c r="B21" s="47" t="s">
        <v>78</v>
      </c>
      <c r="C21" s="196">
        <v>2116.7399999999998</v>
      </c>
      <c r="D21" s="817">
        <v>2116.7399999999998</v>
      </c>
    </row>
    <row r="22" spans="1:4" x14ac:dyDescent="0.3">
      <c r="A22" s="12">
        <v>1.6</v>
      </c>
      <c r="B22" s="47" t="s">
        <v>8</v>
      </c>
      <c r="C22" s="196"/>
      <c r="D22" s="197"/>
    </row>
    <row r="25" spans="1:4" s="14" customFormat="1" ht="12.75" x14ac:dyDescent="0.2"/>
    <row r="26" spans="1:4" x14ac:dyDescent="0.3">
      <c r="A26" s="37" t="s">
        <v>107</v>
      </c>
    </row>
    <row r="28" spans="1:4" x14ac:dyDescent="0.3">
      <c r="D28" s="10"/>
    </row>
    <row r="29" spans="1:4" x14ac:dyDescent="0.3">
      <c r="A29"/>
      <c r="B29" s="37" t="s">
        <v>266</v>
      </c>
      <c r="D29" s="10"/>
    </row>
    <row r="30" spans="1:4" x14ac:dyDescent="0.3">
      <c r="A30"/>
      <c r="B30" s="2" t="s">
        <v>265</v>
      </c>
      <c r="D30" s="10"/>
    </row>
    <row r="31" spans="1:4" customFormat="1" ht="12.75" x14ac:dyDescent="0.2">
      <c r="B31" s="35" t="s">
        <v>139</v>
      </c>
    </row>
    <row r="32" spans="1:4" s="14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SheetLayoutView="80" workbookViewId="0">
      <selection activeCell="P29" sqref="P29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38" t="s">
        <v>424</v>
      </c>
      <c r="B1" s="41"/>
      <c r="C1" s="773" t="s">
        <v>109</v>
      </c>
      <c r="D1" s="773"/>
      <c r="E1" s="51"/>
    </row>
    <row r="2" spans="1:5" s="6" customFormat="1" x14ac:dyDescent="0.3">
      <c r="A2" s="38" t="s">
        <v>421</v>
      </c>
      <c r="B2" s="41"/>
      <c r="C2" s="766" t="str">
        <f>'ფორმა N1'!L2</f>
        <v>01/01/2019-31/12/2019</v>
      </c>
      <c r="D2" s="766"/>
      <c r="E2" s="51"/>
    </row>
    <row r="3" spans="1:5" s="6" customFormat="1" x14ac:dyDescent="0.3">
      <c r="A3" s="40" t="s">
        <v>140</v>
      </c>
      <c r="B3" s="38"/>
      <c r="C3" s="91"/>
      <c r="D3" s="91"/>
      <c r="E3" s="51"/>
    </row>
    <row r="4" spans="1:5" s="6" customFormat="1" x14ac:dyDescent="0.3">
      <c r="A4" s="40"/>
      <c r="B4" s="40"/>
      <c r="C4" s="91"/>
      <c r="D4" s="91"/>
      <c r="E4" s="51"/>
    </row>
    <row r="5" spans="1:5" x14ac:dyDescent="0.3">
      <c r="A5" s="41" t="str">
        <f>'ფორმა N2'!A4</f>
        <v>ანგარიშვალდებული პირის დასახელება:</v>
      </c>
      <c r="B5" s="41"/>
      <c r="C5" s="40"/>
      <c r="D5" s="40"/>
      <c r="E5" s="52"/>
    </row>
    <row r="6" spans="1:5" x14ac:dyDescent="0.3">
      <c r="A6" s="193" t="str">
        <f>'ფორმა N1'!A5</f>
        <v>მპგ "ევროპული საქართველო-მოძრაობა თავისუფლებისთვის"</v>
      </c>
      <c r="B6" s="44"/>
      <c r="C6" s="45"/>
      <c r="D6" s="45"/>
      <c r="E6" s="52"/>
    </row>
    <row r="7" spans="1:5" x14ac:dyDescent="0.3">
      <c r="A7" s="41"/>
      <c r="B7" s="41"/>
      <c r="C7" s="40"/>
      <c r="D7" s="40"/>
      <c r="E7" s="52"/>
    </row>
    <row r="8" spans="1:5" s="6" customFormat="1" x14ac:dyDescent="0.3">
      <c r="A8" s="90"/>
      <c r="B8" s="90"/>
      <c r="C8" s="42"/>
      <c r="D8" s="42"/>
      <c r="E8" s="51"/>
    </row>
    <row r="9" spans="1:5" s="6" customFormat="1" ht="30" x14ac:dyDescent="0.3">
      <c r="A9" s="49" t="s">
        <v>64</v>
      </c>
      <c r="B9" s="49" t="s">
        <v>319</v>
      </c>
      <c r="C9" s="43" t="s">
        <v>10</v>
      </c>
      <c r="D9" s="43" t="s">
        <v>9</v>
      </c>
      <c r="E9" s="51"/>
    </row>
    <row r="10" spans="1:5" s="8" customFormat="1" ht="18" x14ac:dyDescent="0.2">
      <c r="A10" s="57" t="s">
        <v>292</v>
      </c>
      <c r="B10" s="57"/>
      <c r="C10" s="4"/>
      <c r="D10" s="4"/>
      <c r="E10" s="53"/>
    </row>
    <row r="11" spans="1:5" s="9" customFormat="1" x14ac:dyDescent="0.2">
      <c r="A11" s="57" t="s">
        <v>293</v>
      </c>
      <c r="B11" s="57"/>
      <c r="C11" s="4"/>
      <c r="D11" s="4"/>
      <c r="E11" s="54"/>
    </row>
    <row r="12" spans="1:5" s="9" customFormat="1" x14ac:dyDescent="0.2">
      <c r="A12" s="57" t="s">
        <v>294</v>
      </c>
      <c r="B12" s="47"/>
      <c r="C12" s="4"/>
      <c r="D12" s="4"/>
      <c r="E12" s="54"/>
    </row>
    <row r="13" spans="1:5" s="9" customFormat="1" x14ac:dyDescent="0.2">
      <c r="A13" s="47" t="s">
        <v>273</v>
      </c>
      <c r="B13" s="47"/>
      <c r="C13" s="4"/>
      <c r="D13" s="4"/>
      <c r="E13" s="54"/>
    </row>
    <row r="14" spans="1:5" s="9" customFormat="1" x14ac:dyDescent="0.2">
      <c r="A14" s="47" t="s">
        <v>273</v>
      </c>
      <c r="B14" s="47"/>
      <c r="C14" s="4"/>
      <c r="D14" s="4"/>
      <c r="E14" s="54"/>
    </row>
    <row r="15" spans="1:5" s="9" customFormat="1" x14ac:dyDescent="0.2">
      <c r="A15" s="47" t="s">
        <v>273</v>
      </c>
      <c r="B15" s="47"/>
      <c r="C15" s="4"/>
      <c r="D15" s="4"/>
      <c r="E15" s="54"/>
    </row>
    <row r="16" spans="1:5" s="9" customFormat="1" x14ac:dyDescent="0.2">
      <c r="A16" s="47" t="s">
        <v>273</v>
      </c>
      <c r="B16" s="47"/>
      <c r="C16" s="4"/>
      <c r="D16" s="4"/>
      <c r="E16" s="54"/>
    </row>
    <row r="17" spans="1:9" x14ac:dyDescent="0.3">
      <c r="A17" s="58"/>
      <c r="B17" s="58" t="s">
        <v>321</v>
      </c>
      <c r="C17" s="46">
        <f>SUM(C10:C16)</f>
        <v>0</v>
      </c>
      <c r="D17" s="46">
        <f>SUM(D10:D16)</f>
        <v>0</v>
      </c>
      <c r="E17" s="55"/>
    </row>
    <row r="18" spans="1:9" x14ac:dyDescent="0.3">
      <c r="A18" s="22"/>
      <c r="B18" s="22"/>
    </row>
    <row r="19" spans="1:9" x14ac:dyDescent="0.3">
      <c r="A19" s="2" t="s">
        <v>381</v>
      </c>
      <c r="E19" s="5"/>
    </row>
    <row r="20" spans="1:9" x14ac:dyDescent="0.3">
      <c r="A20" s="2" t="s">
        <v>383</v>
      </c>
    </row>
    <row r="21" spans="1:9" x14ac:dyDescent="0.3">
      <c r="A21" s="122"/>
    </row>
    <row r="22" spans="1:9" x14ac:dyDescent="0.3">
      <c r="A22" s="122" t="s">
        <v>382</v>
      </c>
    </row>
    <row r="23" spans="1:9" s="14" customFormat="1" ht="12.75" x14ac:dyDescent="0.2"/>
    <row r="24" spans="1:9" x14ac:dyDescent="0.3">
      <c r="A24" s="37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0"/>
      <c r="E26"/>
      <c r="F26"/>
      <c r="G26"/>
      <c r="H26"/>
      <c r="I26"/>
    </row>
    <row r="27" spans="1:9" x14ac:dyDescent="0.3">
      <c r="A27" s="37"/>
      <c r="B27" s="37" t="s">
        <v>412</v>
      </c>
      <c r="D27" s="10"/>
      <c r="E27"/>
      <c r="F27"/>
      <c r="G27"/>
      <c r="H27"/>
      <c r="I27"/>
    </row>
    <row r="28" spans="1:9" x14ac:dyDescent="0.3">
      <c r="B28" s="2" t="s">
        <v>413</v>
      </c>
      <c r="D28" s="10"/>
      <c r="E28"/>
      <c r="F28"/>
      <c r="G28"/>
      <c r="H28"/>
      <c r="I28"/>
    </row>
    <row r="29" spans="1:9" customFormat="1" ht="12.75" x14ac:dyDescent="0.2">
      <c r="A29" s="35"/>
      <c r="B29" s="35" t="s">
        <v>139</v>
      </c>
    </row>
    <row r="30" spans="1:9" s="14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D93"/>
  <sheetViews>
    <sheetView showGridLines="0" view="pageBreakPreview" zoomScaleSheetLayoutView="100" workbookViewId="0">
      <selection activeCell="F15" sqref="F15"/>
    </sheetView>
  </sheetViews>
  <sheetFormatPr defaultRowHeight="15" x14ac:dyDescent="0.3"/>
  <cols>
    <col min="1" max="1" width="12.85546875" style="18" customWidth="1"/>
    <col min="2" max="2" width="64.28515625" style="17" customWidth="1"/>
    <col min="3" max="3" width="15.140625" style="2" customWidth="1"/>
    <col min="4" max="4" width="14" style="2" customWidth="1"/>
    <col min="5" max="16384" width="9.140625" style="16"/>
  </cols>
  <sheetData>
    <row r="1" spans="1:4" x14ac:dyDescent="0.3">
      <c r="A1" s="38" t="s">
        <v>224</v>
      </c>
      <c r="B1" s="321"/>
      <c r="C1" s="797" t="s">
        <v>198</v>
      </c>
      <c r="D1" s="797"/>
    </row>
    <row r="2" spans="1:4" x14ac:dyDescent="0.3">
      <c r="A2" s="40" t="s">
        <v>140</v>
      </c>
      <c r="B2" s="321"/>
      <c r="C2" s="41"/>
      <c r="D2" s="94" t="str">
        <f>'ფორმა N1'!L2</f>
        <v>01/01/2019-31/12/2019</v>
      </c>
    </row>
    <row r="3" spans="1:4" x14ac:dyDescent="0.3">
      <c r="A3" s="290"/>
      <c r="B3" s="321"/>
      <c r="C3" s="41"/>
      <c r="D3" s="41"/>
    </row>
    <row r="4" spans="1:4" x14ac:dyDescent="0.3">
      <c r="A4" s="40" t="str">
        <f>'[5]ფორმა N2'!A4</f>
        <v>ანგარიშვალდებული პირის დასახელება:</v>
      </c>
      <c r="B4" s="40"/>
      <c r="C4" s="40"/>
      <c r="D4" s="40"/>
    </row>
    <row r="5" spans="1:4" x14ac:dyDescent="0.3">
      <c r="A5" s="68" t="str">
        <f>'[5]ფორმა N1'!A5</f>
        <v>მპგ "ევროპული საქართველო-მოძრაობა თავისუფლებისთვის"</v>
      </c>
      <c r="B5" s="69"/>
      <c r="C5" s="69"/>
      <c r="D5" s="32"/>
    </row>
    <row r="6" spans="1:4" x14ac:dyDescent="0.3">
      <c r="A6" s="41"/>
      <c r="B6" s="40"/>
      <c r="C6" s="40"/>
      <c r="D6" s="40"/>
    </row>
    <row r="7" spans="1:4" x14ac:dyDescent="0.3">
      <c r="A7" s="322"/>
      <c r="B7" s="323"/>
      <c r="C7" s="70"/>
      <c r="D7" s="70"/>
    </row>
    <row r="8" spans="1:4" ht="48.75" customHeight="1" x14ac:dyDescent="0.3">
      <c r="A8" s="324" t="s">
        <v>113</v>
      </c>
      <c r="B8" s="324" t="s">
        <v>190</v>
      </c>
      <c r="C8" s="345" t="s">
        <v>298</v>
      </c>
      <c r="D8" s="345" t="s">
        <v>252</v>
      </c>
    </row>
    <row r="9" spans="1:4" x14ac:dyDescent="0.3">
      <c r="A9" s="25"/>
      <c r="B9" s="325"/>
      <c r="C9" s="89"/>
      <c r="D9" s="89"/>
    </row>
    <row r="10" spans="1:4" x14ac:dyDescent="0.3">
      <c r="A10" s="26" t="s">
        <v>191</v>
      </c>
      <c r="B10" s="326"/>
      <c r="C10" s="391">
        <f>SUM(C11,C34)</f>
        <v>1202827.3599999999</v>
      </c>
      <c r="D10" s="391">
        <f>SUM(D11,D34)</f>
        <v>824302.25000000012</v>
      </c>
    </row>
    <row r="11" spans="1:4" x14ac:dyDescent="0.3">
      <c r="A11" s="27" t="s">
        <v>192</v>
      </c>
      <c r="B11" s="327"/>
      <c r="C11" s="644">
        <f>SUM(C12:C32)</f>
        <v>1078029.95</v>
      </c>
      <c r="D11" s="644">
        <f>SUM(D12:D32)</f>
        <v>624736.87000000011</v>
      </c>
    </row>
    <row r="12" spans="1:4" x14ac:dyDescent="0.3">
      <c r="A12" s="30">
        <v>1110</v>
      </c>
      <c r="B12" s="29" t="s">
        <v>142</v>
      </c>
      <c r="C12" s="645"/>
      <c r="D12" s="645"/>
    </row>
    <row r="13" spans="1:4" x14ac:dyDescent="0.3">
      <c r="A13" s="30">
        <v>1120</v>
      </c>
      <c r="B13" s="29" t="s">
        <v>143</v>
      </c>
      <c r="C13" s="645"/>
      <c r="D13" s="645"/>
    </row>
    <row r="14" spans="1:4" x14ac:dyDescent="0.3">
      <c r="A14" s="30">
        <v>1211</v>
      </c>
      <c r="B14" s="29" t="s">
        <v>144</v>
      </c>
      <c r="C14" s="646">
        <v>1073072.95</v>
      </c>
      <c r="D14" s="643" t="s">
        <v>2085</v>
      </c>
    </row>
    <row r="15" spans="1:4" x14ac:dyDescent="0.3">
      <c r="A15" s="30">
        <v>1212</v>
      </c>
      <c r="B15" s="29" t="s">
        <v>145</v>
      </c>
      <c r="C15" s="645"/>
      <c r="D15" s="645"/>
    </row>
    <row r="16" spans="1:4" x14ac:dyDescent="0.3">
      <c r="A16" s="30">
        <v>1213</v>
      </c>
      <c r="B16" s="29" t="s">
        <v>146</v>
      </c>
      <c r="C16" s="645">
        <v>0</v>
      </c>
      <c r="D16" s="645">
        <v>600000</v>
      </c>
    </row>
    <row r="17" spans="1:4" x14ac:dyDescent="0.3">
      <c r="A17" s="30">
        <v>1214</v>
      </c>
      <c r="B17" s="29" t="s">
        <v>147</v>
      </c>
      <c r="C17" s="645"/>
      <c r="D17" s="645"/>
    </row>
    <row r="18" spans="1:4" x14ac:dyDescent="0.3">
      <c r="A18" s="30">
        <v>1215</v>
      </c>
      <c r="B18" s="29" t="s">
        <v>148</v>
      </c>
      <c r="C18" s="645"/>
      <c r="D18" s="645"/>
    </row>
    <row r="19" spans="1:4" x14ac:dyDescent="0.3">
      <c r="A19" s="30">
        <v>1300</v>
      </c>
      <c r="B19" s="29" t="s">
        <v>149</v>
      </c>
      <c r="C19" s="393"/>
      <c r="D19" s="393"/>
    </row>
    <row r="20" spans="1:4" x14ac:dyDescent="0.3">
      <c r="A20" s="30">
        <v>1410</v>
      </c>
      <c r="B20" s="29" t="s">
        <v>150</v>
      </c>
      <c r="C20" s="393"/>
      <c r="D20" s="393"/>
    </row>
    <row r="21" spans="1:4" x14ac:dyDescent="0.3">
      <c r="A21" s="30">
        <v>1421</v>
      </c>
      <c r="B21" s="29" t="s">
        <v>151</v>
      </c>
      <c r="C21" s="393"/>
      <c r="D21" s="393"/>
    </row>
    <row r="22" spans="1:4" x14ac:dyDescent="0.3">
      <c r="A22" s="30">
        <v>1422</v>
      </c>
      <c r="B22" s="29" t="s">
        <v>152</v>
      </c>
      <c r="C22" s="393"/>
      <c r="D22" s="393"/>
    </row>
    <row r="23" spans="1:4" x14ac:dyDescent="0.3">
      <c r="A23" s="30">
        <v>1423</v>
      </c>
      <c r="B23" s="29" t="s">
        <v>153</v>
      </c>
      <c r="C23" s="393"/>
      <c r="D23" s="393">
        <v>2309.31</v>
      </c>
    </row>
    <row r="24" spans="1:4" x14ac:dyDescent="0.3">
      <c r="A24" s="30">
        <v>1431</v>
      </c>
      <c r="B24" s="29" t="s">
        <v>154</v>
      </c>
      <c r="C24" s="393"/>
      <c r="D24" s="393"/>
    </row>
    <row r="25" spans="1:4" x14ac:dyDescent="0.3">
      <c r="A25" s="30">
        <v>1432</v>
      </c>
      <c r="B25" s="29" t="s">
        <v>155</v>
      </c>
      <c r="C25" s="393"/>
      <c r="D25" s="393"/>
    </row>
    <row r="26" spans="1:4" x14ac:dyDescent="0.3">
      <c r="A26" s="30">
        <v>1433</v>
      </c>
      <c r="B26" s="29" t="s">
        <v>156</v>
      </c>
      <c r="C26" s="393"/>
      <c r="D26" s="393"/>
    </row>
    <row r="27" spans="1:4" x14ac:dyDescent="0.3">
      <c r="A27" s="30">
        <v>1441</v>
      </c>
      <c r="B27" s="29" t="s">
        <v>157</v>
      </c>
      <c r="C27" s="393">
        <v>0</v>
      </c>
      <c r="D27" s="393">
        <v>12109.26</v>
      </c>
    </row>
    <row r="28" spans="1:4" x14ac:dyDescent="0.3">
      <c r="A28" s="30">
        <v>1442</v>
      </c>
      <c r="B28" s="29" t="s">
        <v>158</v>
      </c>
      <c r="C28" s="393">
        <v>3157</v>
      </c>
      <c r="D28" s="393">
        <f>6777.3+1741</f>
        <v>8518.2999999999993</v>
      </c>
    </row>
    <row r="29" spans="1:4" x14ac:dyDescent="0.3">
      <c r="A29" s="30">
        <v>1443</v>
      </c>
      <c r="B29" s="29" t="s">
        <v>159</v>
      </c>
      <c r="C29" s="393"/>
      <c r="D29" s="393"/>
    </row>
    <row r="30" spans="1:4" x14ac:dyDescent="0.3">
      <c r="A30" s="30">
        <v>1444</v>
      </c>
      <c r="B30" s="29" t="s">
        <v>160</v>
      </c>
      <c r="C30" s="393"/>
      <c r="D30" s="393"/>
    </row>
    <row r="31" spans="1:4" x14ac:dyDescent="0.3">
      <c r="A31" s="30">
        <v>1445</v>
      </c>
      <c r="B31" s="29" t="s">
        <v>161</v>
      </c>
      <c r="C31" s="393"/>
      <c r="D31" s="393"/>
    </row>
    <row r="32" spans="1:4" x14ac:dyDescent="0.3">
      <c r="A32" s="30">
        <v>1446</v>
      </c>
      <c r="B32" s="29" t="s">
        <v>162</v>
      </c>
      <c r="C32" s="393">
        <v>1800</v>
      </c>
      <c r="D32" s="393">
        <v>1800</v>
      </c>
    </row>
    <row r="33" spans="1:4" x14ac:dyDescent="0.3">
      <c r="A33" s="19"/>
      <c r="C33" s="394"/>
      <c r="D33" s="394"/>
    </row>
    <row r="34" spans="1:4" x14ac:dyDescent="0.3">
      <c r="A34" s="31" t="s">
        <v>193</v>
      </c>
      <c r="B34" s="29"/>
      <c r="C34" s="392">
        <f>SUM(C35:C42)</f>
        <v>124797.41</v>
      </c>
      <c r="D34" s="392">
        <f>SUM(D35:D42)</f>
        <v>199565.38</v>
      </c>
    </row>
    <row r="35" spans="1:4" x14ac:dyDescent="0.3">
      <c r="A35" s="30">
        <v>2110</v>
      </c>
      <c r="B35" s="29" t="s">
        <v>100</v>
      </c>
      <c r="C35" s="393"/>
      <c r="D35" s="393"/>
    </row>
    <row r="36" spans="1:4" x14ac:dyDescent="0.3">
      <c r="A36" s="30">
        <v>2120</v>
      </c>
      <c r="B36" s="29" t="s">
        <v>163</v>
      </c>
      <c r="C36" s="393">
        <v>29079</v>
      </c>
      <c r="D36" s="393">
        <f>4900+38295.86+6720+2756.25</f>
        <v>52672.11</v>
      </c>
    </row>
    <row r="37" spans="1:4" x14ac:dyDescent="0.3">
      <c r="A37" s="30">
        <v>2130</v>
      </c>
      <c r="B37" s="29" t="s">
        <v>101</v>
      </c>
      <c r="C37" s="393">
        <v>83290</v>
      </c>
      <c r="D37" s="393">
        <f>30841.45+52328+8888+44096+7738.75</f>
        <v>143892.20000000001</v>
      </c>
    </row>
    <row r="38" spans="1:4" x14ac:dyDescent="0.3">
      <c r="A38" s="30">
        <v>2140</v>
      </c>
      <c r="B38" s="29" t="s">
        <v>388</v>
      </c>
      <c r="C38" s="393"/>
      <c r="D38" s="393"/>
    </row>
    <row r="39" spans="1:4" x14ac:dyDescent="0.3">
      <c r="A39" s="30">
        <v>2150</v>
      </c>
      <c r="B39" s="29" t="s">
        <v>392</v>
      </c>
      <c r="C39" s="393">
        <v>1042</v>
      </c>
      <c r="D39" s="393">
        <v>595.6</v>
      </c>
    </row>
    <row r="40" spans="1:4" x14ac:dyDescent="0.3">
      <c r="A40" s="30">
        <v>2220</v>
      </c>
      <c r="B40" s="29" t="s">
        <v>102</v>
      </c>
      <c r="C40" s="393">
        <v>11386.41</v>
      </c>
      <c r="D40" s="393">
        <v>2405.4699999999998</v>
      </c>
    </row>
    <row r="41" spans="1:4" x14ac:dyDescent="0.3">
      <c r="A41" s="30">
        <v>2300</v>
      </c>
      <c r="B41" s="29" t="s">
        <v>164</v>
      </c>
      <c r="C41" s="393"/>
      <c r="D41" s="393"/>
    </row>
    <row r="42" spans="1:4" x14ac:dyDescent="0.3">
      <c r="A42" s="30">
        <v>2400</v>
      </c>
      <c r="B42" s="29" t="s">
        <v>165</v>
      </c>
      <c r="C42" s="393"/>
      <c r="D42" s="393"/>
    </row>
    <row r="43" spans="1:4" x14ac:dyDescent="0.3">
      <c r="A43" s="20"/>
      <c r="C43" s="394"/>
      <c r="D43" s="394"/>
    </row>
    <row r="44" spans="1:4" x14ac:dyDescent="0.3">
      <c r="A44" s="28" t="s">
        <v>197</v>
      </c>
      <c r="B44" s="29"/>
      <c r="C44" s="392">
        <f>SUM(C45,C64)</f>
        <v>1202827.3599999999</v>
      </c>
      <c r="D44" s="392">
        <f>SUM(D45,D64)</f>
        <v>824302.25000000012</v>
      </c>
    </row>
    <row r="45" spans="1:4" x14ac:dyDescent="0.3">
      <c r="A45" s="31" t="s">
        <v>194</v>
      </c>
      <c r="B45" s="29"/>
      <c r="C45" s="392">
        <f>SUM(C46:C61)</f>
        <v>15573</v>
      </c>
      <c r="D45" s="392">
        <f>SUM(D46:D61)</f>
        <v>4391.8599999999997</v>
      </c>
    </row>
    <row r="46" spans="1:4" x14ac:dyDescent="0.3">
      <c r="A46" s="30">
        <v>3100</v>
      </c>
      <c r="B46" s="29" t="s">
        <v>166</v>
      </c>
      <c r="C46" s="393"/>
      <c r="D46" s="393"/>
    </row>
    <row r="47" spans="1:4" x14ac:dyDescent="0.3">
      <c r="A47" s="30">
        <v>3210</v>
      </c>
      <c r="B47" s="29" t="s">
        <v>167</v>
      </c>
      <c r="C47" s="393">
        <v>15573</v>
      </c>
      <c r="D47" s="393">
        <v>4391.8599999999997</v>
      </c>
    </row>
    <row r="48" spans="1:4" x14ac:dyDescent="0.3">
      <c r="A48" s="30">
        <v>3221</v>
      </c>
      <c r="B48" s="29" t="s">
        <v>168</v>
      </c>
      <c r="C48" s="393"/>
      <c r="D48" s="393"/>
    </row>
    <row r="49" spans="1:4" x14ac:dyDescent="0.3">
      <c r="A49" s="30">
        <v>3222</v>
      </c>
      <c r="B49" s="29" t="s">
        <v>169</v>
      </c>
      <c r="C49" s="393"/>
      <c r="D49" s="393"/>
    </row>
    <row r="50" spans="1:4" x14ac:dyDescent="0.3">
      <c r="A50" s="30">
        <v>3223</v>
      </c>
      <c r="B50" s="29" t="s">
        <v>170</v>
      </c>
      <c r="C50" s="393"/>
      <c r="D50" s="393"/>
    </row>
    <row r="51" spans="1:4" x14ac:dyDescent="0.3">
      <c r="A51" s="30">
        <v>3224</v>
      </c>
      <c r="B51" s="29" t="s">
        <v>171</v>
      </c>
      <c r="C51" s="393"/>
      <c r="D51" s="393"/>
    </row>
    <row r="52" spans="1:4" x14ac:dyDescent="0.3">
      <c r="A52" s="30">
        <v>3231</v>
      </c>
      <c r="B52" s="29" t="s">
        <v>172</v>
      </c>
      <c r="C52" s="393"/>
      <c r="D52" s="393"/>
    </row>
    <row r="53" spans="1:4" x14ac:dyDescent="0.3">
      <c r="A53" s="30">
        <v>3232</v>
      </c>
      <c r="B53" s="29" t="s">
        <v>173</v>
      </c>
      <c r="C53" s="393"/>
      <c r="D53" s="393"/>
    </row>
    <row r="54" spans="1:4" x14ac:dyDescent="0.3">
      <c r="A54" s="30">
        <v>3234</v>
      </c>
      <c r="B54" s="29" t="s">
        <v>174</v>
      </c>
      <c r="C54" s="393"/>
      <c r="D54" s="393"/>
    </row>
    <row r="55" spans="1:4" ht="30" x14ac:dyDescent="0.3">
      <c r="A55" s="30">
        <v>3236</v>
      </c>
      <c r="B55" s="29" t="s">
        <v>189</v>
      </c>
      <c r="C55" s="393"/>
      <c r="D55" s="393"/>
    </row>
    <row r="56" spans="1:4" ht="45" x14ac:dyDescent="0.3">
      <c r="A56" s="30">
        <v>3237</v>
      </c>
      <c r="B56" s="29" t="s">
        <v>175</v>
      </c>
      <c r="C56" s="393"/>
      <c r="D56" s="393"/>
    </row>
    <row r="57" spans="1:4" x14ac:dyDescent="0.3">
      <c r="A57" s="30">
        <v>3241</v>
      </c>
      <c r="B57" s="29" t="s">
        <v>176</v>
      </c>
      <c r="C57" s="393"/>
      <c r="D57" s="393"/>
    </row>
    <row r="58" spans="1:4" x14ac:dyDescent="0.3">
      <c r="A58" s="30">
        <v>3242</v>
      </c>
      <c r="B58" s="29" t="s">
        <v>177</v>
      </c>
      <c r="C58" s="393"/>
      <c r="D58" s="393"/>
    </row>
    <row r="59" spans="1:4" x14ac:dyDescent="0.3">
      <c r="A59" s="30">
        <v>3243</v>
      </c>
      <c r="B59" s="29" t="s">
        <v>178</v>
      </c>
      <c r="C59" s="393"/>
      <c r="D59" s="393"/>
    </row>
    <row r="60" spans="1:4" x14ac:dyDescent="0.3">
      <c r="A60" s="30">
        <v>3245</v>
      </c>
      <c r="B60" s="29" t="s">
        <v>179</v>
      </c>
      <c r="C60" s="393"/>
      <c r="D60" s="393"/>
    </row>
    <row r="61" spans="1:4" x14ac:dyDescent="0.3">
      <c r="A61" s="30">
        <v>3246</v>
      </c>
      <c r="B61" s="29" t="s">
        <v>180</v>
      </c>
      <c r="C61" s="393"/>
      <c r="D61" s="393"/>
    </row>
    <row r="62" spans="1:4" x14ac:dyDescent="0.3">
      <c r="A62" s="20"/>
      <c r="C62" s="394"/>
      <c r="D62" s="394"/>
    </row>
    <row r="63" spans="1:4" x14ac:dyDescent="0.3">
      <c r="A63" s="21"/>
      <c r="C63" s="394"/>
      <c r="D63" s="394"/>
    </row>
    <row r="64" spans="1:4" x14ac:dyDescent="0.3">
      <c r="A64" s="31" t="s">
        <v>195</v>
      </c>
      <c r="B64" s="29"/>
      <c r="C64" s="392">
        <f>SUM(C65:C67)</f>
        <v>1187254.3599999999</v>
      </c>
      <c r="D64" s="392">
        <f>SUM(D65:D67)</f>
        <v>819910.39000000013</v>
      </c>
    </row>
    <row r="65" spans="1:4" x14ac:dyDescent="0.3">
      <c r="A65" s="30">
        <v>5100</v>
      </c>
      <c r="B65" s="29" t="s">
        <v>250</v>
      </c>
      <c r="C65" s="393"/>
      <c r="D65" s="393"/>
    </row>
    <row r="66" spans="1:4" x14ac:dyDescent="0.3">
      <c r="A66" s="30">
        <v>5220</v>
      </c>
      <c r="B66" s="29" t="s">
        <v>400</v>
      </c>
      <c r="C66" s="393">
        <f>C10-C45</f>
        <v>1187254.3599999999</v>
      </c>
      <c r="D66" s="393">
        <f>D10-D45</f>
        <v>819910.39000000013</v>
      </c>
    </row>
    <row r="67" spans="1:4" x14ac:dyDescent="0.3">
      <c r="A67" s="30">
        <v>5230</v>
      </c>
      <c r="B67" s="29" t="s">
        <v>401</v>
      </c>
      <c r="C67" s="393"/>
      <c r="D67" s="393"/>
    </row>
    <row r="68" spans="1:4" x14ac:dyDescent="0.3">
      <c r="A68" s="20"/>
      <c r="C68" s="394"/>
      <c r="D68" s="394"/>
    </row>
    <row r="69" spans="1:4" x14ac:dyDescent="0.3">
      <c r="A69" s="16"/>
      <c r="C69" s="394"/>
      <c r="D69" s="394"/>
    </row>
    <row r="70" spans="1:4" x14ac:dyDescent="0.3">
      <c r="A70" s="28" t="s">
        <v>196</v>
      </c>
      <c r="B70" s="29"/>
      <c r="C70" s="393"/>
      <c r="D70" s="393"/>
    </row>
    <row r="71" spans="1:4" ht="30" x14ac:dyDescent="0.3">
      <c r="A71" s="30">
        <v>1</v>
      </c>
      <c r="B71" s="29" t="s">
        <v>181</v>
      </c>
      <c r="C71" s="393"/>
      <c r="D71" s="393"/>
    </row>
    <row r="72" spans="1:4" x14ac:dyDescent="0.3">
      <c r="A72" s="30">
        <v>2</v>
      </c>
      <c r="B72" s="29" t="s">
        <v>182</v>
      </c>
      <c r="C72" s="393"/>
      <c r="D72" s="393"/>
    </row>
    <row r="73" spans="1:4" x14ac:dyDescent="0.3">
      <c r="A73" s="30">
        <v>3</v>
      </c>
      <c r="B73" s="29" t="s">
        <v>183</v>
      </c>
      <c r="C73" s="393"/>
      <c r="D73" s="393"/>
    </row>
    <row r="74" spans="1:4" x14ac:dyDescent="0.3">
      <c r="A74" s="30">
        <v>4</v>
      </c>
      <c r="B74" s="29" t="s">
        <v>353</v>
      </c>
      <c r="C74" s="393"/>
      <c r="D74" s="393"/>
    </row>
    <row r="75" spans="1:4" x14ac:dyDescent="0.3">
      <c r="A75" s="30">
        <v>5</v>
      </c>
      <c r="B75" s="29" t="s">
        <v>184</v>
      </c>
      <c r="C75" s="393"/>
      <c r="D75" s="393"/>
    </row>
    <row r="76" spans="1:4" x14ac:dyDescent="0.3">
      <c r="A76" s="30">
        <v>6</v>
      </c>
      <c r="B76" s="29" t="s">
        <v>185</v>
      </c>
      <c r="C76" s="393"/>
      <c r="D76" s="393"/>
    </row>
    <row r="77" spans="1:4" x14ac:dyDescent="0.3">
      <c r="A77" s="30">
        <v>7</v>
      </c>
      <c r="B77" s="29" t="s">
        <v>186</v>
      </c>
      <c r="C77" s="393"/>
      <c r="D77" s="393"/>
    </row>
    <row r="78" spans="1:4" x14ac:dyDescent="0.3">
      <c r="A78" s="30">
        <v>8</v>
      </c>
      <c r="B78" s="29" t="s">
        <v>187</v>
      </c>
      <c r="C78" s="393"/>
      <c r="D78" s="393"/>
    </row>
    <row r="79" spans="1:4" x14ac:dyDescent="0.3">
      <c r="A79" s="30">
        <v>9</v>
      </c>
      <c r="B79" s="29" t="s">
        <v>188</v>
      </c>
      <c r="C79" s="393"/>
      <c r="D79" s="393"/>
    </row>
    <row r="83" spans="1:4" x14ac:dyDescent="0.3">
      <c r="A83" s="2"/>
      <c r="B83" s="2"/>
    </row>
    <row r="84" spans="1:4" x14ac:dyDescent="0.3">
      <c r="A84" s="37" t="s">
        <v>107</v>
      </c>
      <c r="B84" s="2"/>
    </row>
    <row r="85" spans="1:4" x14ac:dyDescent="0.3">
      <c r="A85" s="2"/>
      <c r="B85" s="2"/>
    </row>
    <row r="86" spans="1:4" x14ac:dyDescent="0.3">
      <c r="A86" s="2"/>
      <c r="B86" s="2"/>
      <c r="D86" s="10"/>
    </row>
    <row r="87" spans="1:4" x14ac:dyDescent="0.3">
      <c r="A87"/>
      <c r="B87" s="37" t="s">
        <v>412</v>
      </c>
      <c r="D87" s="10"/>
    </row>
    <row r="88" spans="1:4" x14ac:dyDescent="0.3">
      <c r="A88"/>
      <c r="B88" s="2" t="s">
        <v>413</v>
      </c>
      <c r="D88" s="10"/>
    </row>
    <row r="89" spans="1:4" s="64" customFormat="1" ht="12.75" x14ac:dyDescent="0.2">
      <c r="A89"/>
      <c r="B89" s="35" t="s">
        <v>139</v>
      </c>
      <c r="C89"/>
      <c r="D89"/>
    </row>
    <row r="90" spans="1:4" s="64" customFormat="1" ht="12.75" x14ac:dyDescent="0.2">
      <c r="A90"/>
      <c r="B90"/>
      <c r="C90"/>
      <c r="D90"/>
    </row>
    <row r="91" spans="1:4" s="64" customFormat="1" ht="12.75" x14ac:dyDescent="0.2">
      <c r="A91"/>
      <c r="B91"/>
      <c r="C91"/>
      <c r="D91"/>
    </row>
    <row r="92" spans="1:4" s="64" customFormat="1" ht="12.75" x14ac:dyDescent="0.2">
      <c r="A92"/>
      <c r="B92"/>
      <c r="C92"/>
      <c r="D92"/>
    </row>
    <row r="93" spans="1:4" s="64" customFormat="1" ht="12.75" x14ac:dyDescent="0.2">
      <c r="A93"/>
      <c r="B93"/>
      <c r="C93"/>
      <c r="D93"/>
    </row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ignoredErrors>
    <ignoredError sqref="D14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4"/>
  <sheetViews>
    <sheetView showGridLines="0" view="pageBreakPreview" zoomScale="87" zoomScaleSheetLayoutView="87" workbookViewId="0">
      <selection activeCell="F11" sqref="F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32.7109375" style="2" customWidth="1"/>
    <col min="4" max="4" width="9.5703125" style="2" bestFit="1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38" t="s">
        <v>418</v>
      </c>
      <c r="B1" s="40"/>
      <c r="C1" s="40"/>
      <c r="D1" s="40"/>
      <c r="E1" s="40"/>
      <c r="F1" s="40"/>
      <c r="G1" s="40"/>
      <c r="H1" s="40"/>
      <c r="I1" s="773" t="s">
        <v>109</v>
      </c>
      <c r="J1" s="773"/>
      <c r="K1" s="62"/>
    </row>
    <row r="2" spans="1:11" x14ac:dyDescent="0.3">
      <c r="A2" s="40" t="s">
        <v>140</v>
      </c>
      <c r="B2" s="40"/>
      <c r="C2" s="40"/>
      <c r="D2" s="40"/>
      <c r="E2" s="40"/>
      <c r="F2" s="40"/>
      <c r="G2" s="40"/>
      <c r="H2" s="40"/>
      <c r="I2" s="766" t="s">
        <v>546</v>
      </c>
      <c r="J2" s="767"/>
      <c r="K2" s="62"/>
    </row>
    <row r="3" spans="1:11" x14ac:dyDescent="0.3">
      <c r="A3" s="40"/>
      <c r="B3" s="40"/>
      <c r="C3" s="40"/>
      <c r="D3" s="40"/>
      <c r="E3" s="40"/>
      <c r="F3" s="40"/>
      <c r="G3" s="40"/>
      <c r="H3" s="40"/>
      <c r="I3" s="283"/>
      <c r="J3" s="283"/>
      <c r="K3" s="62"/>
    </row>
    <row r="4" spans="1:11" x14ac:dyDescent="0.3">
      <c r="A4" s="40" t="str">
        <f>'[2]ფორმა N2'!A4</f>
        <v>ანგარიშვალდებული პირის დასახელება:</v>
      </c>
      <c r="B4" s="40"/>
      <c r="C4" s="40"/>
      <c r="D4" s="40"/>
      <c r="E4" s="40"/>
      <c r="F4" s="71"/>
      <c r="G4" s="40"/>
      <c r="H4" s="40"/>
      <c r="I4" s="40"/>
      <c r="J4" s="40"/>
      <c r="K4" s="62"/>
    </row>
    <row r="5" spans="1:11" x14ac:dyDescent="0.3">
      <c r="A5" s="128" t="str">
        <f>'[2]ფორმა N1'!A5</f>
        <v>მპგ "ევროპული საქართველო-მოძრაობა თავისუფლებისთვის"</v>
      </c>
      <c r="B5" s="157"/>
      <c r="C5" s="157"/>
      <c r="D5" s="157"/>
      <c r="E5" s="157"/>
      <c r="F5" s="158"/>
      <c r="G5" s="157"/>
      <c r="H5" s="157"/>
      <c r="I5" s="157"/>
      <c r="J5" s="157"/>
      <c r="K5" s="62"/>
    </row>
    <row r="6" spans="1:11" x14ac:dyDescent="0.3">
      <c r="A6" s="41"/>
      <c r="B6" s="41"/>
      <c r="C6" s="40"/>
      <c r="D6" s="40"/>
      <c r="E6" s="40"/>
      <c r="F6" s="71"/>
      <c r="G6" s="40"/>
      <c r="H6" s="40"/>
      <c r="I6" s="40"/>
      <c r="J6" s="40"/>
      <c r="K6" s="62"/>
    </row>
    <row r="7" spans="1:11" x14ac:dyDescent="0.3">
      <c r="A7" s="72"/>
      <c r="B7" s="70"/>
      <c r="C7" s="70"/>
      <c r="D7" s="70"/>
      <c r="E7" s="70"/>
      <c r="F7" s="70"/>
      <c r="G7" s="70"/>
      <c r="H7" s="70"/>
      <c r="I7" s="70"/>
      <c r="J7" s="70"/>
      <c r="K7" s="62"/>
    </row>
    <row r="8" spans="1:11" s="16" customFormat="1" ht="45" x14ac:dyDescent="0.3">
      <c r="A8" s="73" t="s">
        <v>64</v>
      </c>
      <c r="B8" s="73" t="s">
        <v>111</v>
      </c>
      <c r="C8" s="74" t="s">
        <v>113</v>
      </c>
      <c r="D8" s="74" t="s">
        <v>270</v>
      </c>
      <c r="E8" s="74" t="s">
        <v>112</v>
      </c>
      <c r="F8" s="73" t="s">
        <v>251</v>
      </c>
      <c r="G8" s="73" t="s">
        <v>289</v>
      </c>
      <c r="H8" s="73" t="s">
        <v>290</v>
      </c>
      <c r="I8" s="73" t="s">
        <v>252</v>
      </c>
      <c r="J8" s="74" t="s">
        <v>114</v>
      </c>
      <c r="K8" s="62"/>
    </row>
    <row r="9" spans="1:11" s="16" customFormat="1" ht="18" customHeight="1" x14ac:dyDescent="0.3">
      <c r="A9" s="610">
        <v>1</v>
      </c>
      <c r="B9" s="610">
        <v>2</v>
      </c>
      <c r="C9" s="611">
        <v>3</v>
      </c>
      <c r="D9" s="642">
        <v>4</v>
      </c>
      <c r="E9" s="642">
        <v>5</v>
      </c>
      <c r="F9" s="642">
        <v>6</v>
      </c>
      <c r="G9" s="642">
        <v>7</v>
      </c>
      <c r="H9" s="642">
        <v>8</v>
      </c>
      <c r="I9" s="642">
        <v>9</v>
      </c>
      <c r="J9" s="642">
        <v>10</v>
      </c>
      <c r="K9" s="62"/>
    </row>
    <row r="10" spans="1:11" s="16" customFormat="1" ht="18" customHeight="1" x14ac:dyDescent="0.35">
      <c r="A10" s="612">
        <v>1</v>
      </c>
      <c r="B10" s="613" t="s">
        <v>506</v>
      </c>
      <c r="C10" s="411" t="s">
        <v>1310</v>
      </c>
      <c r="D10" s="614" t="s">
        <v>543</v>
      </c>
      <c r="E10" s="615">
        <v>42752</v>
      </c>
      <c r="F10" s="616">
        <v>0</v>
      </c>
      <c r="G10" s="617">
        <v>7120</v>
      </c>
      <c r="H10" s="617">
        <v>7120</v>
      </c>
      <c r="I10" s="617">
        <v>0</v>
      </c>
      <c r="J10" s="617" t="s">
        <v>1311</v>
      </c>
      <c r="K10" s="62"/>
    </row>
    <row r="11" spans="1:11" s="16" customFormat="1" ht="18" customHeight="1" x14ac:dyDescent="0.3">
      <c r="A11" s="612">
        <v>2</v>
      </c>
      <c r="B11" s="613" t="s">
        <v>506</v>
      </c>
      <c r="C11" s="411" t="s">
        <v>516</v>
      </c>
      <c r="D11" s="618" t="s">
        <v>221</v>
      </c>
      <c r="E11" s="619">
        <v>42601</v>
      </c>
      <c r="F11" s="643">
        <v>1073072.95</v>
      </c>
      <c r="G11" s="620">
        <v>1748662.61</v>
      </c>
      <c r="H11" s="620">
        <v>2806248.02</v>
      </c>
      <c r="I11" s="643" t="s">
        <v>2085</v>
      </c>
      <c r="J11" s="621"/>
      <c r="K11" s="62"/>
    </row>
    <row r="12" spans="1:11" s="16" customFormat="1" ht="18" customHeight="1" x14ac:dyDescent="0.3">
      <c r="A12" s="612">
        <v>3</v>
      </c>
      <c r="B12" s="613" t="s">
        <v>506</v>
      </c>
      <c r="C12" s="622" t="s">
        <v>2107</v>
      </c>
      <c r="D12" s="614" t="s">
        <v>543</v>
      </c>
      <c r="E12" s="619">
        <v>43781</v>
      </c>
      <c r="F12" s="643">
        <v>0</v>
      </c>
      <c r="G12" s="620">
        <v>344.24</v>
      </c>
      <c r="H12" s="620">
        <v>344.24</v>
      </c>
      <c r="I12" s="643">
        <v>0</v>
      </c>
      <c r="J12" s="621"/>
      <c r="K12" s="62"/>
    </row>
    <row r="13" spans="1:11" s="16" customFormat="1" ht="18" customHeight="1" x14ac:dyDescent="0.35">
      <c r="A13" s="612">
        <v>4</v>
      </c>
      <c r="B13" s="613" t="s">
        <v>506</v>
      </c>
      <c r="C13" s="574" t="s">
        <v>1312</v>
      </c>
      <c r="D13" s="623" t="s">
        <v>543</v>
      </c>
      <c r="E13" s="623"/>
      <c r="F13" s="624">
        <v>0</v>
      </c>
      <c r="G13" s="617">
        <v>1210</v>
      </c>
      <c r="H13" s="617">
        <v>1210</v>
      </c>
      <c r="I13" s="617">
        <v>0</v>
      </c>
      <c r="J13" s="617" t="s">
        <v>1313</v>
      </c>
      <c r="K13" s="62"/>
    </row>
    <row r="14" spans="1:11" s="16" customFormat="1" ht="18" customHeight="1" x14ac:dyDescent="0.35">
      <c r="A14" s="612">
        <v>5</v>
      </c>
      <c r="B14" s="613" t="s">
        <v>506</v>
      </c>
      <c r="C14" s="574" t="s">
        <v>1314</v>
      </c>
      <c r="D14" s="623" t="s">
        <v>221</v>
      </c>
      <c r="E14" s="623" t="s">
        <v>1315</v>
      </c>
      <c r="F14" s="624">
        <v>350000</v>
      </c>
      <c r="G14" s="617">
        <v>0</v>
      </c>
      <c r="H14" s="617">
        <v>350000</v>
      </c>
      <c r="I14" s="617">
        <v>0</v>
      </c>
      <c r="J14" s="617" t="s">
        <v>1316</v>
      </c>
      <c r="K14" s="62"/>
    </row>
    <row r="15" spans="1:11" s="16" customFormat="1" ht="18" customHeight="1" x14ac:dyDescent="0.35">
      <c r="A15" s="612">
        <v>6</v>
      </c>
      <c r="B15" s="613" t="s">
        <v>506</v>
      </c>
      <c r="C15" s="574" t="s">
        <v>1317</v>
      </c>
      <c r="D15" s="623" t="s">
        <v>221</v>
      </c>
      <c r="E15" s="623" t="s">
        <v>1315</v>
      </c>
      <c r="F15" s="624">
        <v>0</v>
      </c>
      <c r="G15" s="617">
        <v>600000</v>
      </c>
      <c r="H15" s="617">
        <v>0</v>
      </c>
      <c r="I15" s="617">
        <v>600000</v>
      </c>
      <c r="J15" s="617"/>
      <c r="K15" s="62"/>
    </row>
    <row r="16" spans="1:11" s="16" customFormat="1" ht="16.5" customHeight="1" x14ac:dyDescent="0.3">
      <c r="A16" s="625"/>
      <c r="B16" s="440"/>
      <c r="C16" s="626"/>
      <c r="D16" s="627"/>
      <c r="E16" s="628"/>
      <c r="F16" s="629"/>
      <c r="G16" s="629"/>
      <c r="H16" s="629"/>
      <c r="I16" s="629"/>
      <c r="J16" s="629"/>
      <c r="K16" s="62"/>
    </row>
    <row r="17" spans="1:11" s="16" customFormat="1" ht="16.5" customHeight="1" x14ac:dyDescent="0.3">
      <c r="A17" s="625"/>
      <c r="B17" s="440"/>
      <c r="C17" s="626"/>
      <c r="D17" s="627"/>
      <c r="E17" s="628"/>
      <c r="F17" s="629"/>
      <c r="G17" s="629"/>
      <c r="H17" s="629"/>
      <c r="I17" s="629"/>
      <c r="J17" s="629"/>
      <c r="K17" s="62"/>
    </row>
    <row r="18" spans="1:11" s="16" customFormat="1" ht="16.5" customHeight="1" x14ac:dyDescent="0.3">
      <c r="A18" s="625"/>
      <c r="B18" s="440"/>
      <c r="C18" s="626"/>
      <c r="D18" s="627"/>
      <c r="E18" s="628"/>
      <c r="F18" s="629"/>
      <c r="G18" s="629"/>
      <c r="H18" s="629"/>
      <c r="I18" s="629"/>
      <c r="J18" s="629"/>
      <c r="K18" s="62"/>
    </row>
    <row r="19" spans="1:11" s="16" customFormat="1" ht="16.5" customHeight="1" x14ac:dyDescent="0.3">
      <c r="A19" s="625"/>
      <c r="B19" s="440"/>
      <c r="C19" s="626"/>
      <c r="D19" s="627"/>
      <c r="E19" s="628"/>
      <c r="F19" s="629"/>
      <c r="G19" s="629"/>
      <c r="H19" s="629"/>
      <c r="I19" s="629"/>
      <c r="J19" s="629"/>
      <c r="K19" s="62"/>
    </row>
    <row r="20" spans="1:11" s="16" customFormat="1" ht="16.5" customHeight="1" x14ac:dyDescent="0.3">
      <c r="A20" s="625"/>
      <c r="B20" s="440"/>
      <c r="C20" s="626"/>
      <c r="D20" s="627"/>
      <c r="E20" s="628"/>
      <c r="F20" s="629"/>
      <c r="G20" s="629"/>
      <c r="H20" s="629"/>
      <c r="I20" s="629"/>
      <c r="J20" s="629"/>
      <c r="K20" s="62"/>
    </row>
    <row r="21" spans="1:11" s="16" customFormat="1" x14ac:dyDescent="0.3">
      <c r="A21" s="610"/>
      <c r="B21" s="205"/>
      <c r="C21" s="630"/>
      <c r="D21" s="206"/>
      <c r="E21" s="214"/>
      <c r="F21" s="631"/>
      <c r="G21" s="302"/>
      <c r="H21" s="302"/>
      <c r="I21" s="631"/>
      <c r="J21" s="302"/>
      <c r="K21" s="62"/>
    </row>
    <row r="22" spans="1:11" x14ac:dyDescent="0.3">
      <c r="A22" s="65"/>
      <c r="B22" s="65"/>
      <c r="C22" s="632"/>
      <c r="D22" s="65"/>
      <c r="E22" s="65"/>
      <c r="F22" s="65"/>
      <c r="G22" s="65"/>
      <c r="H22" s="65"/>
      <c r="I22" s="65"/>
      <c r="J22" s="65"/>
    </row>
    <row r="23" spans="1:11" x14ac:dyDescent="0.3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1" x14ac:dyDescent="0.3">
      <c r="A24" s="65"/>
      <c r="B24" s="65"/>
      <c r="C24" s="65"/>
      <c r="D24" s="65"/>
      <c r="E24" s="65"/>
      <c r="F24" s="65"/>
      <c r="G24" s="65"/>
      <c r="H24" s="65"/>
      <c r="I24" s="65"/>
      <c r="J24" s="65"/>
    </row>
    <row r="25" spans="1:11" x14ac:dyDescent="0.3">
      <c r="A25" s="65"/>
      <c r="B25" s="65"/>
      <c r="C25" s="65"/>
      <c r="D25" s="65"/>
      <c r="E25" s="65"/>
      <c r="F25" s="65"/>
      <c r="G25" s="65"/>
      <c r="H25" s="65"/>
      <c r="I25" s="65"/>
      <c r="J25" s="65"/>
    </row>
    <row r="26" spans="1:11" x14ac:dyDescent="0.3">
      <c r="A26" s="65"/>
      <c r="B26" s="633" t="s">
        <v>107</v>
      </c>
      <c r="C26" s="65"/>
      <c r="D26" s="65"/>
      <c r="E26" s="65"/>
      <c r="F26" s="634"/>
      <c r="G26" s="65"/>
      <c r="H26" s="65"/>
      <c r="I26" s="65"/>
      <c r="J26" s="65"/>
    </row>
    <row r="27" spans="1:11" x14ac:dyDescent="0.3">
      <c r="A27" s="65"/>
      <c r="B27" s="65"/>
      <c r="C27" s="65"/>
      <c r="D27" s="65"/>
      <c r="E27" s="65"/>
      <c r="F27" s="252"/>
      <c r="G27" s="252"/>
      <c r="H27" s="252"/>
      <c r="I27" s="252"/>
      <c r="J27" s="252"/>
    </row>
    <row r="28" spans="1:11" x14ac:dyDescent="0.3">
      <c r="A28" s="65"/>
      <c r="B28" s="65"/>
      <c r="C28" s="363"/>
      <c r="D28" s="65"/>
      <c r="E28" s="65"/>
      <c r="F28" s="363"/>
      <c r="G28" s="364"/>
      <c r="H28" s="364"/>
      <c r="I28" s="252"/>
      <c r="J28" s="252"/>
    </row>
    <row r="29" spans="1:11" x14ac:dyDescent="0.3">
      <c r="A29" s="252"/>
      <c r="B29" s="65"/>
      <c r="C29" s="635" t="s">
        <v>263</v>
      </c>
      <c r="D29" s="635"/>
      <c r="E29" s="65"/>
      <c r="F29" s="65" t="s">
        <v>268</v>
      </c>
      <c r="G29" s="252"/>
      <c r="H29" s="252"/>
      <c r="I29" s="252"/>
      <c r="J29" s="252"/>
    </row>
    <row r="30" spans="1:11" x14ac:dyDescent="0.3">
      <c r="A30" s="252"/>
      <c r="B30" s="65"/>
      <c r="C30" s="636" t="s">
        <v>139</v>
      </c>
      <c r="D30" s="65"/>
      <c r="E30" s="65"/>
      <c r="F30" s="65" t="s">
        <v>264</v>
      </c>
      <c r="G30" s="252"/>
      <c r="H30" s="252"/>
      <c r="I30" s="252"/>
      <c r="J30" s="252"/>
    </row>
    <row r="31" spans="1:11" customFormat="1" x14ac:dyDescent="0.3">
      <c r="A31" s="252"/>
      <c r="B31" s="65"/>
      <c r="C31" s="65"/>
      <c r="D31" s="636"/>
      <c r="E31" s="252"/>
      <c r="F31" s="252"/>
      <c r="G31" s="252"/>
      <c r="H31" s="252"/>
      <c r="I31" s="252"/>
      <c r="J31" s="252"/>
    </row>
    <row r="32" spans="1:11" customFormat="1" ht="12.75" x14ac:dyDescent="0.2">
      <c r="A32" s="252"/>
      <c r="B32" s="252"/>
      <c r="C32" s="252"/>
      <c r="D32" s="252"/>
      <c r="E32" s="252"/>
      <c r="F32" s="252"/>
      <c r="G32" s="252"/>
      <c r="H32" s="252"/>
      <c r="I32" s="252"/>
      <c r="J32" s="252"/>
    </row>
    <row r="33" customFormat="1" ht="12.75" x14ac:dyDescent="0.2"/>
    <row r="34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2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21 E11:E12"/>
    <dataValidation allowBlank="1" showInputMessage="1" showErrorMessage="1" prompt="თვე/დღე/წელი" sqref="J21 J11:J12"/>
  </dataValidations>
  <printOptions gridLines="1"/>
  <pageMargins left="0.25" right="0.25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46"/>
  <sheetViews>
    <sheetView showGridLines="0" view="pageBreakPreview" zoomScale="80" zoomScaleSheetLayoutView="80" workbookViewId="0">
      <selection activeCell="E1" sqref="E1:J1048576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16384" width="9.140625" style="2"/>
  </cols>
  <sheetData>
    <row r="1" spans="1:4" x14ac:dyDescent="0.3">
      <c r="A1" s="215" t="s">
        <v>296</v>
      </c>
      <c r="B1" s="32"/>
      <c r="C1" s="768" t="s">
        <v>109</v>
      </c>
      <c r="D1" s="768"/>
    </row>
    <row r="2" spans="1:4" x14ac:dyDescent="0.3">
      <c r="A2" s="32" t="s">
        <v>140</v>
      </c>
      <c r="B2" s="32"/>
      <c r="C2" s="766" t="str">
        <f>'ფორმა N1'!L2</f>
        <v>01/01/2019-31/12/2019</v>
      </c>
      <c r="D2" s="767"/>
    </row>
    <row r="3" spans="1:4" x14ac:dyDescent="0.3">
      <c r="A3" s="215"/>
      <c r="B3" s="32"/>
      <c r="C3" s="347"/>
      <c r="D3" s="347"/>
    </row>
    <row r="4" spans="1:4" x14ac:dyDescent="0.3">
      <c r="A4" s="69" t="s">
        <v>269</v>
      </c>
      <c r="B4" s="350"/>
      <c r="C4" s="241"/>
      <c r="D4" s="32"/>
    </row>
    <row r="5" spans="1:4" x14ac:dyDescent="0.3">
      <c r="A5" s="68" t="str">
        <f>'ფორმა N1'!A5</f>
        <v>მპგ "ევროპული საქართველო-მოძრაობა თავისუფლებისთვის"</v>
      </c>
      <c r="B5" s="65"/>
      <c r="C5" s="65"/>
      <c r="D5" s="16"/>
    </row>
    <row r="6" spans="1:4" x14ac:dyDescent="0.3">
      <c r="A6" s="65"/>
      <c r="B6" s="65"/>
      <c r="C6" s="65"/>
      <c r="D6" s="16"/>
    </row>
    <row r="7" spans="1:4" x14ac:dyDescent="0.3">
      <c r="A7" s="32"/>
      <c r="B7" s="32"/>
      <c r="C7" s="32"/>
      <c r="D7" s="32"/>
    </row>
    <row r="8" spans="1:4" s="6" customFormat="1" ht="39" customHeight="1" x14ac:dyDescent="0.3">
      <c r="A8" s="237" t="s">
        <v>64</v>
      </c>
      <c r="B8" s="220" t="s">
        <v>244</v>
      </c>
      <c r="C8" s="220" t="s">
        <v>66</v>
      </c>
      <c r="D8" s="220" t="s">
        <v>67</v>
      </c>
    </row>
    <row r="9" spans="1:4" s="7" customFormat="1" ht="16.5" customHeight="1" x14ac:dyDescent="0.3">
      <c r="A9" s="137">
        <v>1</v>
      </c>
      <c r="B9" s="137" t="s">
        <v>65</v>
      </c>
      <c r="C9" s="371">
        <f>SUM(C10,C26)</f>
        <v>1460258.65</v>
      </c>
      <c r="D9" s="371">
        <f>SUM(D10,D26)</f>
        <v>1080275.21</v>
      </c>
    </row>
    <row r="10" spans="1:4" s="7" customFormat="1" ht="16.5" customHeight="1" x14ac:dyDescent="0.3">
      <c r="A10" s="47">
        <v>1.1000000000000001</v>
      </c>
      <c r="B10" s="47" t="s">
        <v>80</v>
      </c>
      <c r="C10" s="371">
        <f>SUM(C11,C12,C16,C19,C25,C26)</f>
        <v>1270266.93</v>
      </c>
      <c r="D10" s="395">
        <f>SUM(D11,D12,D16,D19,D24,D25)</f>
        <v>1080275.21</v>
      </c>
    </row>
    <row r="11" spans="1:4" s="8" customFormat="1" ht="16.5" customHeight="1" x14ac:dyDescent="0.3">
      <c r="A11" s="48" t="s">
        <v>30</v>
      </c>
      <c r="B11" s="48" t="s">
        <v>79</v>
      </c>
      <c r="C11" s="207"/>
      <c r="D11" s="207"/>
    </row>
    <row r="12" spans="1:4" s="195" customFormat="1" ht="16.5" customHeight="1" x14ac:dyDescent="0.3">
      <c r="A12" s="48" t="s">
        <v>31</v>
      </c>
      <c r="B12" s="48" t="s">
        <v>302</v>
      </c>
      <c r="C12" s="194">
        <f>SUM(C13:C15)</f>
        <v>3030</v>
      </c>
      <c r="D12" s="194">
        <f>SUM(D13:D15)</f>
        <v>3030</v>
      </c>
    </row>
    <row r="13" spans="1:4" s="202" customFormat="1" ht="16.5" customHeight="1" x14ac:dyDescent="0.3">
      <c r="A13" s="56" t="s">
        <v>81</v>
      </c>
      <c r="B13" s="56" t="s">
        <v>305</v>
      </c>
      <c r="C13" s="207">
        <v>3030</v>
      </c>
      <c r="D13" s="207">
        <v>3030</v>
      </c>
    </row>
    <row r="14" spans="1:4" s="202" customFormat="1" ht="16.5" customHeight="1" x14ac:dyDescent="0.3">
      <c r="A14" s="56" t="s">
        <v>464</v>
      </c>
      <c r="B14" s="56" t="s">
        <v>463</v>
      </c>
      <c r="C14" s="207"/>
      <c r="D14" s="207"/>
    </row>
    <row r="15" spans="1:4" s="202" customFormat="1" ht="16.5" customHeight="1" x14ac:dyDescent="0.3">
      <c r="A15" s="56" t="s">
        <v>465</v>
      </c>
      <c r="B15" s="56" t="s">
        <v>97</v>
      </c>
      <c r="C15" s="207"/>
      <c r="D15" s="207"/>
    </row>
    <row r="16" spans="1:4" s="202" customFormat="1" ht="16.5" customHeight="1" x14ac:dyDescent="0.3">
      <c r="A16" s="48" t="s">
        <v>82</v>
      </c>
      <c r="B16" s="48" t="s">
        <v>83</v>
      </c>
      <c r="C16" s="194">
        <f>SUM(C17:C18)</f>
        <v>688578</v>
      </c>
      <c r="D16" s="194">
        <f>SUM(D17:D18)</f>
        <v>688578</v>
      </c>
    </row>
    <row r="17" spans="1:4" s="202" customFormat="1" ht="16.5" customHeight="1" x14ac:dyDescent="0.3">
      <c r="A17" s="56" t="s">
        <v>84</v>
      </c>
      <c r="B17" s="56" t="s">
        <v>86</v>
      </c>
      <c r="C17" s="207">
        <v>604408</v>
      </c>
      <c r="D17" s="207">
        <v>604408</v>
      </c>
    </row>
    <row r="18" spans="1:4" s="202" customFormat="1" ht="30" x14ac:dyDescent="0.3">
      <c r="A18" s="56" t="s">
        <v>85</v>
      </c>
      <c r="B18" s="56" t="s">
        <v>110</v>
      </c>
      <c r="C18" s="207">
        <v>84170</v>
      </c>
      <c r="D18" s="207">
        <v>84170</v>
      </c>
    </row>
    <row r="19" spans="1:4" s="202" customFormat="1" ht="16.5" customHeight="1" x14ac:dyDescent="0.3">
      <c r="A19" s="48" t="s">
        <v>87</v>
      </c>
      <c r="B19" s="48" t="s">
        <v>394</v>
      </c>
      <c r="C19" s="194">
        <f>SUM(C20:C23)</f>
        <v>0</v>
      </c>
      <c r="D19" s="194">
        <f>SUM(D20:D23)</f>
        <v>0</v>
      </c>
    </row>
    <row r="20" spans="1:4" s="202" customFormat="1" ht="16.5" customHeight="1" x14ac:dyDescent="0.3">
      <c r="A20" s="56" t="s">
        <v>88</v>
      </c>
      <c r="B20" s="56" t="s">
        <v>89</v>
      </c>
      <c r="C20" s="207"/>
      <c r="D20" s="207"/>
    </row>
    <row r="21" spans="1:4" s="202" customFormat="1" ht="30" x14ac:dyDescent="0.3">
      <c r="A21" s="56" t="s">
        <v>92</v>
      </c>
      <c r="B21" s="56" t="s">
        <v>90</v>
      </c>
      <c r="C21" s="207"/>
      <c r="D21" s="207"/>
    </row>
    <row r="22" spans="1:4" s="202" customFormat="1" ht="16.5" customHeight="1" x14ac:dyDescent="0.3">
      <c r="A22" s="56" t="s">
        <v>93</v>
      </c>
      <c r="B22" s="56" t="s">
        <v>91</v>
      </c>
      <c r="C22" s="207"/>
      <c r="D22" s="207"/>
    </row>
    <row r="23" spans="1:4" s="202" customFormat="1" ht="16.5" customHeight="1" x14ac:dyDescent="0.3">
      <c r="A23" s="56" t="s">
        <v>94</v>
      </c>
      <c r="B23" s="56" t="s">
        <v>410</v>
      </c>
      <c r="C23" s="207"/>
      <c r="D23" s="207"/>
    </row>
    <row r="24" spans="1:4" s="202" customFormat="1" ht="16.5" customHeight="1" x14ac:dyDescent="0.3">
      <c r="A24" s="48" t="s">
        <v>95</v>
      </c>
      <c r="B24" s="48" t="s">
        <v>411</v>
      </c>
      <c r="C24" s="207"/>
      <c r="D24" s="207"/>
    </row>
    <row r="25" spans="1:4" s="202" customFormat="1" x14ac:dyDescent="0.3">
      <c r="A25" s="48" t="s">
        <v>246</v>
      </c>
      <c r="B25" s="48" t="s">
        <v>417</v>
      </c>
      <c r="C25" s="207">
        <v>388667.21</v>
      </c>
      <c r="D25" s="207">
        <v>388667.21</v>
      </c>
    </row>
    <row r="26" spans="1:4" s="16" customFormat="1" ht="16.5" customHeight="1" x14ac:dyDescent="0.3">
      <c r="A26" s="47">
        <v>1.2</v>
      </c>
      <c r="B26" s="47" t="s">
        <v>96</v>
      </c>
      <c r="C26" s="371">
        <f>SUM(C27,C31,C35)</f>
        <v>189991.72</v>
      </c>
      <c r="D26" s="371">
        <f>SUM(D27,D35)</f>
        <v>0</v>
      </c>
    </row>
    <row r="27" spans="1:4" s="16" customFormat="1" ht="16.5" customHeight="1" x14ac:dyDescent="0.3">
      <c r="A27" s="48" t="s">
        <v>32</v>
      </c>
      <c r="B27" s="48" t="s">
        <v>305</v>
      </c>
      <c r="C27" s="373">
        <f>SUM(C28:C30)</f>
        <v>189991.72</v>
      </c>
      <c r="D27" s="373">
        <f>SUM(D28:D30)</f>
        <v>0</v>
      </c>
    </row>
    <row r="28" spans="1:4" s="16" customFormat="1" x14ac:dyDescent="0.3">
      <c r="A28" s="138" t="s">
        <v>98</v>
      </c>
      <c r="B28" s="138" t="s">
        <v>303</v>
      </c>
      <c r="C28" s="207">
        <f>127297+2812.5</f>
        <v>130109.5</v>
      </c>
      <c r="D28" s="207"/>
    </row>
    <row r="29" spans="1:4" s="16" customFormat="1" x14ac:dyDescent="0.3">
      <c r="A29" s="138" t="s">
        <v>99</v>
      </c>
      <c r="B29" s="138" t="s">
        <v>306</v>
      </c>
      <c r="C29" s="207">
        <v>59882.22</v>
      </c>
      <c r="D29" s="207"/>
    </row>
    <row r="30" spans="1:4" s="16" customFormat="1" x14ac:dyDescent="0.3">
      <c r="A30" s="138" t="s">
        <v>419</v>
      </c>
      <c r="B30" s="138" t="s">
        <v>304</v>
      </c>
      <c r="C30" s="207">
        <v>0</v>
      </c>
      <c r="D30" s="207"/>
    </row>
    <row r="31" spans="1:4" s="16" customFormat="1" x14ac:dyDescent="0.3">
      <c r="A31" s="48" t="s">
        <v>33</v>
      </c>
      <c r="B31" s="48" t="s">
        <v>463</v>
      </c>
      <c r="C31" s="194">
        <f>SUM(C32:C34)</f>
        <v>0</v>
      </c>
      <c r="D31" s="194">
        <f>SUM(D32:D34)</f>
        <v>0</v>
      </c>
    </row>
    <row r="32" spans="1:4" s="16" customFormat="1" x14ac:dyDescent="0.3">
      <c r="A32" s="138" t="s">
        <v>12</v>
      </c>
      <c r="B32" s="138" t="s">
        <v>466</v>
      </c>
      <c r="C32" s="207"/>
      <c r="D32" s="207"/>
    </row>
    <row r="33" spans="1:4" s="16" customFormat="1" x14ac:dyDescent="0.3">
      <c r="A33" s="138" t="s">
        <v>13</v>
      </c>
      <c r="B33" s="138" t="s">
        <v>467</v>
      </c>
      <c r="C33" s="207"/>
      <c r="D33" s="207"/>
    </row>
    <row r="34" spans="1:4" s="16" customFormat="1" x14ac:dyDescent="0.3">
      <c r="A34" s="138" t="s">
        <v>276</v>
      </c>
      <c r="B34" s="138" t="s">
        <v>468</v>
      </c>
      <c r="C34" s="207"/>
      <c r="D34" s="207"/>
    </row>
    <row r="35" spans="1:4" s="16" customFormat="1" x14ac:dyDescent="0.3">
      <c r="A35" s="48" t="s">
        <v>34</v>
      </c>
      <c r="B35" s="148" t="s">
        <v>416</v>
      </c>
      <c r="C35" s="207"/>
      <c r="D35" s="207"/>
    </row>
    <row r="36" spans="1:4" x14ac:dyDescent="0.3">
      <c r="A36" s="16"/>
      <c r="B36" s="16"/>
      <c r="C36" s="16"/>
      <c r="D36" s="16"/>
    </row>
    <row r="37" spans="1:4" x14ac:dyDescent="0.3">
      <c r="A37" s="1"/>
      <c r="D37" s="16"/>
    </row>
    <row r="38" spans="1:4" x14ac:dyDescent="0.3">
      <c r="D38" s="16"/>
    </row>
    <row r="39" spans="1:4" x14ac:dyDescent="0.3">
      <c r="D39" s="16"/>
    </row>
    <row r="40" spans="1:4" x14ac:dyDescent="0.3">
      <c r="A40" s="37" t="s">
        <v>107</v>
      </c>
      <c r="D40" s="16"/>
    </row>
    <row r="41" spans="1:4" x14ac:dyDescent="0.3">
      <c r="D41" s="16"/>
    </row>
    <row r="42" spans="1:4" x14ac:dyDescent="0.3">
      <c r="D42" s="65"/>
    </row>
    <row r="43" spans="1:4" x14ac:dyDescent="0.3">
      <c r="A43"/>
      <c r="B43" s="37" t="s">
        <v>266</v>
      </c>
      <c r="D43" s="65"/>
    </row>
    <row r="44" spans="1:4" x14ac:dyDescent="0.3">
      <c r="A44"/>
      <c r="B44" s="2" t="s">
        <v>265</v>
      </c>
      <c r="D44" s="65"/>
    </row>
    <row r="45" spans="1:4" customFormat="1" ht="12.75" x14ac:dyDescent="0.2">
      <c r="B45" s="35" t="s">
        <v>139</v>
      </c>
      <c r="D45" s="64"/>
    </row>
    <row r="46" spans="1:4" x14ac:dyDescent="0.3">
      <c r="D46" s="1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40" sqref="G40"/>
    </sheetView>
  </sheetViews>
  <sheetFormatPr defaultRowHeight="15" x14ac:dyDescent="0.3"/>
  <cols>
    <col min="1" max="1" width="12" style="107" customWidth="1"/>
    <col min="2" max="2" width="13.28515625" style="107" customWidth="1"/>
    <col min="3" max="3" width="21.42578125" style="107" customWidth="1"/>
    <col min="4" max="4" width="17.85546875" style="107" customWidth="1"/>
    <col min="5" max="5" width="12.7109375" style="107" customWidth="1"/>
    <col min="6" max="6" width="36.85546875" style="107" customWidth="1"/>
    <col min="7" max="7" width="22.28515625" style="107" customWidth="1"/>
    <col min="8" max="8" width="0.5703125" style="107" customWidth="1"/>
    <col min="9" max="16384" width="9.140625" style="107"/>
  </cols>
  <sheetData>
    <row r="1" spans="1:8" x14ac:dyDescent="0.3">
      <c r="A1" s="38" t="s">
        <v>356</v>
      </c>
      <c r="B1" s="40"/>
      <c r="C1" s="40"/>
      <c r="D1" s="40"/>
      <c r="E1" s="40"/>
      <c r="F1" s="40"/>
      <c r="G1" s="92" t="s">
        <v>109</v>
      </c>
      <c r="H1" s="93"/>
    </row>
    <row r="2" spans="1:8" x14ac:dyDescent="0.3">
      <c r="A2" s="40" t="s">
        <v>140</v>
      </c>
      <c r="B2" s="40"/>
      <c r="C2" s="40"/>
      <c r="D2" s="40"/>
      <c r="E2" s="40"/>
      <c r="F2" s="40"/>
      <c r="G2" s="94" t="str">
        <f>'ფორმა N1'!L2</f>
        <v>01/01/2019-31/12/2019</v>
      </c>
      <c r="H2" s="93"/>
    </row>
    <row r="3" spans="1:8" x14ac:dyDescent="0.3">
      <c r="A3" s="40"/>
      <c r="B3" s="40"/>
      <c r="C3" s="40"/>
      <c r="D3" s="40"/>
      <c r="E3" s="40"/>
      <c r="F3" s="40"/>
      <c r="G3" s="60"/>
      <c r="H3" s="93"/>
    </row>
    <row r="4" spans="1:8" x14ac:dyDescent="0.3">
      <c r="A4" s="41" t="str">
        <f>'[6]ფორმა N2'!A4</f>
        <v>ანგარიშვალდებული პირის დასახელება:</v>
      </c>
      <c r="B4" s="40"/>
      <c r="C4" s="40"/>
      <c r="D4" s="40"/>
      <c r="E4" s="40"/>
      <c r="F4" s="40"/>
      <c r="G4" s="40"/>
      <c r="H4" s="61"/>
    </row>
    <row r="5" spans="1:8" x14ac:dyDescent="0.3">
      <c r="A5" s="128" t="str">
        <f>'ფორმა N1'!A5</f>
        <v>მპგ "ევროპული საქართველო-მოძრაობა თავისუფლებისთვის"</v>
      </c>
      <c r="B5" s="128"/>
      <c r="C5" s="128"/>
      <c r="D5" s="128"/>
      <c r="E5" s="128"/>
      <c r="F5" s="128"/>
      <c r="G5" s="128"/>
      <c r="H5" s="61"/>
    </row>
    <row r="6" spans="1:8" x14ac:dyDescent="0.3">
      <c r="A6" s="41"/>
      <c r="B6" s="40"/>
      <c r="C6" s="40"/>
      <c r="D6" s="40"/>
      <c r="E6" s="40"/>
      <c r="F6" s="40"/>
      <c r="G6" s="40"/>
      <c r="H6" s="61"/>
    </row>
    <row r="7" spans="1:8" x14ac:dyDescent="0.3">
      <c r="A7" s="40"/>
      <c r="B7" s="40"/>
      <c r="C7" s="40"/>
      <c r="D7" s="40"/>
      <c r="E7" s="40"/>
      <c r="F7" s="40"/>
      <c r="G7" s="40"/>
      <c r="H7" s="62"/>
    </row>
    <row r="8" spans="1:8" ht="45.75" customHeight="1" x14ac:dyDescent="0.3">
      <c r="A8" s="439" t="s">
        <v>307</v>
      </c>
      <c r="B8" s="439" t="s">
        <v>141</v>
      </c>
      <c r="C8" s="444" t="s">
        <v>354</v>
      </c>
      <c r="D8" s="444" t="s">
        <v>355</v>
      </c>
      <c r="E8" s="444" t="s">
        <v>270</v>
      </c>
      <c r="F8" s="439" t="s">
        <v>312</v>
      </c>
      <c r="G8" s="444" t="s">
        <v>308</v>
      </c>
      <c r="H8" s="62"/>
    </row>
    <row r="9" spans="1:8" x14ac:dyDescent="0.3">
      <c r="A9" s="445" t="s">
        <v>309</v>
      </c>
      <c r="B9" s="446"/>
      <c r="C9" s="446"/>
      <c r="D9" s="447"/>
      <c r="E9" s="447"/>
      <c r="F9" s="447"/>
      <c r="G9" s="448"/>
      <c r="H9" s="62"/>
    </row>
    <row r="10" spans="1:8" s="110" customFormat="1" ht="30" x14ac:dyDescent="0.2">
      <c r="A10" s="449">
        <v>1</v>
      </c>
      <c r="B10" s="450">
        <v>43609</v>
      </c>
      <c r="C10" s="449">
        <v>431.2</v>
      </c>
      <c r="D10" s="451"/>
      <c r="E10" s="451" t="s">
        <v>221</v>
      </c>
      <c r="F10" s="451" t="s">
        <v>1318</v>
      </c>
      <c r="G10" s="452">
        <f>IF(ISBLANK(B10),"",G9+C10-D10)</f>
        <v>431.2</v>
      </c>
      <c r="H10" s="441"/>
    </row>
    <row r="11" spans="1:8" s="110" customFormat="1" ht="30" x14ac:dyDescent="0.2">
      <c r="A11" s="449">
        <v>2</v>
      </c>
      <c r="B11" s="450">
        <v>43615</v>
      </c>
      <c r="C11" s="449"/>
      <c r="D11" s="451">
        <v>431.2</v>
      </c>
      <c r="E11" s="451" t="s">
        <v>221</v>
      </c>
      <c r="F11" s="451" t="s">
        <v>1318</v>
      </c>
      <c r="G11" s="452">
        <f t="shared" ref="G11" si="0">IF(ISBLANK(B11),"",G10+C11-D11)</f>
        <v>0</v>
      </c>
      <c r="H11" s="441"/>
    </row>
    <row r="12" spans="1:8" ht="15.75" x14ac:dyDescent="0.3">
      <c r="A12" s="442">
        <v>3</v>
      </c>
      <c r="B12" s="88"/>
      <c r="C12" s="320"/>
      <c r="D12" s="319"/>
      <c r="E12" s="319"/>
      <c r="F12" s="319"/>
      <c r="G12" s="443" t="str">
        <f t="shared" ref="G12:G38" si="1">IF(ISBLANK(B12),"",G11+C12-D12)</f>
        <v/>
      </c>
      <c r="H12" s="62"/>
    </row>
    <row r="13" spans="1:8" ht="15.75" x14ac:dyDescent="0.3">
      <c r="A13" s="95">
        <v>4</v>
      </c>
      <c r="B13" s="88"/>
      <c r="C13" s="96"/>
      <c r="D13" s="97"/>
      <c r="E13" s="97"/>
      <c r="F13" s="97"/>
      <c r="G13" s="98" t="str">
        <f t="shared" si="1"/>
        <v/>
      </c>
      <c r="H13" s="62"/>
    </row>
    <row r="14" spans="1:8" ht="15.75" x14ac:dyDescent="0.3">
      <c r="A14" s="95">
        <v>5</v>
      </c>
      <c r="B14" s="88"/>
      <c r="C14" s="96"/>
      <c r="D14" s="97"/>
      <c r="E14" s="97"/>
      <c r="F14" s="97"/>
      <c r="G14" s="98" t="str">
        <f t="shared" si="1"/>
        <v/>
      </c>
      <c r="H14" s="62"/>
    </row>
    <row r="15" spans="1:8" ht="15.75" x14ac:dyDescent="0.3">
      <c r="A15" s="95">
        <v>6</v>
      </c>
      <c r="B15" s="88"/>
      <c r="C15" s="96"/>
      <c r="D15" s="97"/>
      <c r="E15" s="97"/>
      <c r="F15" s="97"/>
      <c r="G15" s="98" t="str">
        <f t="shared" si="1"/>
        <v/>
      </c>
      <c r="H15" s="62"/>
    </row>
    <row r="16" spans="1:8" ht="15.75" x14ac:dyDescent="0.3">
      <c r="A16" s="95">
        <v>7</v>
      </c>
      <c r="B16" s="88"/>
      <c r="C16" s="96"/>
      <c r="D16" s="97"/>
      <c r="E16" s="97"/>
      <c r="F16" s="97"/>
      <c r="G16" s="98" t="str">
        <f t="shared" si="1"/>
        <v/>
      </c>
      <c r="H16" s="62"/>
    </row>
    <row r="17" spans="1:8" ht="15.75" x14ac:dyDescent="0.3">
      <c r="A17" s="95">
        <v>8</v>
      </c>
      <c r="B17" s="88"/>
      <c r="C17" s="96"/>
      <c r="D17" s="97"/>
      <c r="E17" s="97"/>
      <c r="F17" s="97"/>
      <c r="G17" s="98" t="str">
        <f t="shared" si="1"/>
        <v/>
      </c>
      <c r="H17" s="62"/>
    </row>
    <row r="18" spans="1:8" ht="15.75" x14ac:dyDescent="0.3">
      <c r="A18" s="95">
        <v>9</v>
      </c>
      <c r="B18" s="88"/>
      <c r="C18" s="96"/>
      <c r="D18" s="97"/>
      <c r="E18" s="97"/>
      <c r="F18" s="97"/>
      <c r="G18" s="98" t="str">
        <f t="shared" si="1"/>
        <v/>
      </c>
      <c r="H18" s="62"/>
    </row>
    <row r="19" spans="1:8" ht="15.75" x14ac:dyDescent="0.3">
      <c r="A19" s="95">
        <v>10</v>
      </c>
      <c r="B19" s="88"/>
      <c r="C19" s="96"/>
      <c r="D19" s="97"/>
      <c r="E19" s="97"/>
      <c r="F19" s="97"/>
      <c r="G19" s="98" t="str">
        <f t="shared" si="1"/>
        <v/>
      </c>
      <c r="H19" s="62"/>
    </row>
    <row r="20" spans="1:8" ht="15.75" x14ac:dyDescent="0.3">
      <c r="A20" s="95">
        <v>11</v>
      </c>
      <c r="B20" s="88"/>
      <c r="C20" s="96"/>
      <c r="D20" s="97"/>
      <c r="E20" s="97"/>
      <c r="F20" s="97"/>
      <c r="G20" s="98" t="str">
        <f t="shared" si="1"/>
        <v/>
      </c>
      <c r="H20" s="62"/>
    </row>
    <row r="21" spans="1:8" ht="15.75" x14ac:dyDescent="0.3">
      <c r="A21" s="95">
        <v>12</v>
      </c>
      <c r="B21" s="88"/>
      <c r="C21" s="96"/>
      <c r="D21" s="97"/>
      <c r="E21" s="97"/>
      <c r="F21" s="97"/>
      <c r="G21" s="98" t="str">
        <f t="shared" si="1"/>
        <v/>
      </c>
      <c r="H21" s="62"/>
    </row>
    <row r="22" spans="1:8" ht="15.75" x14ac:dyDescent="0.3">
      <c r="A22" s="95">
        <v>13</v>
      </c>
      <c r="B22" s="88"/>
      <c r="C22" s="96"/>
      <c r="D22" s="97"/>
      <c r="E22" s="97"/>
      <c r="F22" s="97"/>
      <c r="G22" s="98" t="str">
        <f t="shared" si="1"/>
        <v/>
      </c>
      <c r="H22" s="62"/>
    </row>
    <row r="23" spans="1:8" ht="15.75" x14ac:dyDescent="0.3">
      <c r="A23" s="95">
        <v>14</v>
      </c>
      <c r="B23" s="88"/>
      <c r="C23" s="96"/>
      <c r="D23" s="97"/>
      <c r="E23" s="97"/>
      <c r="F23" s="97"/>
      <c r="G23" s="98" t="str">
        <f t="shared" si="1"/>
        <v/>
      </c>
      <c r="H23" s="62"/>
    </row>
    <row r="24" spans="1:8" ht="15.75" x14ac:dyDescent="0.3">
      <c r="A24" s="95">
        <v>15</v>
      </c>
      <c r="B24" s="88"/>
      <c r="C24" s="96"/>
      <c r="D24" s="97"/>
      <c r="E24" s="97"/>
      <c r="F24" s="97"/>
      <c r="G24" s="98" t="str">
        <f t="shared" si="1"/>
        <v/>
      </c>
      <c r="H24" s="62"/>
    </row>
    <row r="25" spans="1:8" ht="15.75" x14ac:dyDescent="0.3">
      <c r="A25" s="95">
        <v>16</v>
      </c>
      <c r="B25" s="88"/>
      <c r="C25" s="96"/>
      <c r="D25" s="97"/>
      <c r="E25" s="97"/>
      <c r="F25" s="97"/>
      <c r="G25" s="98" t="str">
        <f t="shared" si="1"/>
        <v/>
      </c>
      <c r="H25" s="62"/>
    </row>
    <row r="26" spans="1:8" ht="15.75" x14ac:dyDescent="0.3">
      <c r="A26" s="95">
        <v>17</v>
      </c>
      <c r="B26" s="88"/>
      <c r="C26" s="96"/>
      <c r="D26" s="97"/>
      <c r="E26" s="97"/>
      <c r="F26" s="97"/>
      <c r="G26" s="98" t="str">
        <f t="shared" si="1"/>
        <v/>
      </c>
      <c r="H26" s="62"/>
    </row>
    <row r="27" spans="1:8" ht="15.75" x14ac:dyDescent="0.3">
      <c r="A27" s="95">
        <v>18</v>
      </c>
      <c r="B27" s="88"/>
      <c r="C27" s="96"/>
      <c r="D27" s="97"/>
      <c r="E27" s="97"/>
      <c r="F27" s="97"/>
      <c r="G27" s="98" t="str">
        <f t="shared" si="1"/>
        <v/>
      </c>
      <c r="H27" s="62"/>
    </row>
    <row r="28" spans="1:8" ht="15.75" x14ac:dyDescent="0.3">
      <c r="A28" s="95">
        <v>19</v>
      </c>
      <c r="B28" s="88"/>
      <c r="C28" s="96"/>
      <c r="D28" s="97"/>
      <c r="E28" s="97"/>
      <c r="F28" s="97"/>
      <c r="G28" s="98" t="str">
        <f t="shared" si="1"/>
        <v/>
      </c>
      <c r="H28" s="62"/>
    </row>
    <row r="29" spans="1:8" ht="15.75" x14ac:dyDescent="0.3">
      <c r="A29" s="95">
        <v>20</v>
      </c>
      <c r="B29" s="88"/>
      <c r="C29" s="96"/>
      <c r="D29" s="97"/>
      <c r="E29" s="97"/>
      <c r="F29" s="97"/>
      <c r="G29" s="98" t="str">
        <f t="shared" si="1"/>
        <v/>
      </c>
      <c r="H29" s="62"/>
    </row>
    <row r="30" spans="1:8" ht="15.75" x14ac:dyDescent="0.3">
      <c r="A30" s="95">
        <v>21</v>
      </c>
      <c r="B30" s="88"/>
      <c r="C30" s="99"/>
      <c r="D30" s="100"/>
      <c r="E30" s="100"/>
      <c r="F30" s="100"/>
      <c r="G30" s="98" t="str">
        <f t="shared" si="1"/>
        <v/>
      </c>
      <c r="H30" s="62"/>
    </row>
    <row r="31" spans="1:8" ht="15.75" x14ac:dyDescent="0.3">
      <c r="A31" s="95">
        <v>22</v>
      </c>
      <c r="B31" s="88"/>
      <c r="C31" s="99"/>
      <c r="D31" s="100"/>
      <c r="E31" s="100"/>
      <c r="F31" s="100"/>
      <c r="G31" s="98" t="str">
        <f t="shared" si="1"/>
        <v/>
      </c>
      <c r="H31" s="62"/>
    </row>
    <row r="32" spans="1:8" ht="15.75" x14ac:dyDescent="0.3">
      <c r="A32" s="95">
        <v>23</v>
      </c>
      <c r="B32" s="88"/>
      <c r="C32" s="99"/>
      <c r="D32" s="100"/>
      <c r="E32" s="100"/>
      <c r="F32" s="100"/>
      <c r="G32" s="98" t="str">
        <f t="shared" si="1"/>
        <v/>
      </c>
      <c r="H32" s="62"/>
    </row>
    <row r="33" spans="1:10" ht="15.75" x14ac:dyDescent="0.3">
      <c r="A33" s="95">
        <v>24</v>
      </c>
      <c r="B33" s="88"/>
      <c r="C33" s="99"/>
      <c r="D33" s="100"/>
      <c r="E33" s="100"/>
      <c r="F33" s="100"/>
      <c r="G33" s="98" t="str">
        <f t="shared" si="1"/>
        <v/>
      </c>
      <c r="H33" s="62"/>
    </row>
    <row r="34" spans="1:10" ht="15.75" x14ac:dyDescent="0.3">
      <c r="A34" s="95">
        <v>25</v>
      </c>
      <c r="B34" s="88"/>
      <c r="C34" s="99"/>
      <c r="D34" s="100"/>
      <c r="E34" s="100"/>
      <c r="F34" s="100"/>
      <c r="G34" s="98" t="str">
        <f t="shared" si="1"/>
        <v/>
      </c>
      <c r="H34" s="62"/>
    </row>
    <row r="35" spans="1:10" ht="15.75" x14ac:dyDescent="0.3">
      <c r="A35" s="95">
        <v>26</v>
      </c>
      <c r="B35" s="88"/>
      <c r="C35" s="99"/>
      <c r="D35" s="100"/>
      <c r="E35" s="100"/>
      <c r="F35" s="100"/>
      <c r="G35" s="98" t="str">
        <f t="shared" si="1"/>
        <v/>
      </c>
      <c r="H35" s="62"/>
    </row>
    <row r="36" spans="1:10" ht="15.75" x14ac:dyDescent="0.3">
      <c r="A36" s="95">
        <v>27</v>
      </c>
      <c r="B36" s="88"/>
      <c r="C36" s="99"/>
      <c r="D36" s="100"/>
      <c r="E36" s="100"/>
      <c r="F36" s="100"/>
      <c r="G36" s="98" t="str">
        <f t="shared" si="1"/>
        <v/>
      </c>
      <c r="H36" s="62"/>
    </row>
    <row r="37" spans="1:10" ht="15.75" x14ac:dyDescent="0.3">
      <c r="A37" s="95">
        <v>28</v>
      </c>
      <c r="B37" s="88"/>
      <c r="C37" s="99"/>
      <c r="D37" s="100"/>
      <c r="E37" s="100"/>
      <c r="F37" s="100"/>
      <c r="G37" s="98" t="str">
        <f t="shared" si="1"/>
        <v/>
      </c>
      <c r="H37" s="62"/>
    </row>
    <row r="38" spans="1:10" ht="15.75" x14ac:dyDescent="0.3">
      <c r="A38" s="95">
        <v>29</v>
      </c>
      <c r="B38" s="88"/>
      <c r="C38" s="99"/>
      <c r="D38" s="100"/>
      <c r="E38" s="100"/>
      <c r="F38" s="100"/>
      <c r="G38" s="98" t="str">
        <f t="shared" si="1"/>
        <v/>
      </c>
      <c r="H38" s="62"/>
    </row>
    <row r="39" spans="1:10" ht="15.75" x14ac:dyDescent="0.3">
      <c r="A39" s="95" t="s">
        <v>273</v>
      </c>
      <c r="B39" s="88"/>
      <c r="C39" s="99"/>
      <c r="D39" s="100"/>
      <c r="E39" s="100"/>
      <c r="F39" s="100"/>
      <c r="G39" s="98" t="str">
        <f>IF(ISBLANK(B39),"",#REF!+C39-D39)</f>
        <v/>
      </c>
      <c r="H39" s="62"/>
    </row>
    <row r="40" spans="1:10" x14ac:dyDescent="0.3">
      <c r="A40" s="101" t="s">
        <v>310</v>
      </c>
      <c r="B40" s="102"/>
      <c r="C40" s="103"/>
      <c r="D40" s="104"/>
      <c r="E40" s="104"/>
      <c r="F40" s="105"/>
      <c r="G40" s="106" t="str">
        <f>G39</f>
        <v/>
      </c>
      <c r="H40" s="62"/>
    </row>
    <row r="44" spans="1:10" x14ac:dyDescent="0.3">
      <c r="B44" s="109" t="s">
        <v>107</v>
      </c>
      <c r="F44" s="110"/>
    </row>
    <row r="45" spans="1:10" x14ac:dyDescent="0.3">
      <c r="F45" s="108"/>
      <c r="G45" s="108"/>
      <c r="H45" s="108"/>
      <c r="I45" s="108"/>
      <c r="J45" s="108"/>
    </row>
    <row r="46" spans="1:10" x14ac:dyDescent="0.3">
      <c r="C46" s="111"/>
      <c r="F46" s="111"/>
      <c r="G46" s="112"/>
      <c r="H46" s="108"/>
      <c r="I46" s="108"/>
      <c r="J46" s="108"/>
    </row>
    <row r="47" spans="1:10" x14ac:dyDescent="0.3">
      <c r="A47" s="108"/>
      <c r="C47" s="113" t="s">
        <v>263</v>
      </c>
      <c r="F47" s="114" t="s">
        <v>268</v>
      </c>
      <c r="G47" s="112"/>
      <c r="H47" s="108"/>
      <c r="I47" s="108"/>
      <c r="J47" s="108"/>
    </row>
    <row r="48" spans="1:10" x14ac:dyDescent="0.3">
      <c r="A48" s="108"/>
      <c r="C48" s="115" t="s">
        <v>139</v>
      </c>
      <c r="F48" s="107" t="s">
        <v>264</v>
      </c>
      <c r="G48" s="108"/>
      <c r="H48" s="108"/>
      <c r="I48" s="108"/>
      <c r="J48" s="108"/>
    </row>
    <row r="49" spans="2:2" s="108" customFormat="1" x14ac:dyDescent="0.3">
      <c r="B49" s="107"/>
    </row>
    <row r="50" spans="2:2" s="108" customFormat="1" ht="12.75" x14ac:dyDescent="0.2"/>
    <row r="51" spans="2:2" s="108" customFormat="1" ht="12.75" x14ac:dyDescent="0.2"/>
    <row r="52" spans="2:2" s="108" customFormat="1" ht="12.75" x14ac:dyDescent="0.2"/>
    <row r="53" spans="2:2" s="108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  <ignoredErrors>
    <ignoredError sqref="G10:G40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53"/>
  <sheetViews>
    <sheetView showGridLines="0" view="pageBreakPreview" topLeftCell="A6" zoomScale="80" zoomScaleSheetLayoutView="80" workbookViewId="0">
      <selection activeCell="K6" sqref="K1:K1048576"/>
    </sheetView>
  </sheetViews>
  <sheetFormatPr defaultRowHeight="12.75" x14ac:dyDescent="0.2"/>
  <cols>
    <col min="1" max="1" width="53.5703125" style="264" customWidth="1"/>
    <col min="2" max="2" width="10.7109375" style="264" customWidth="1"/>
    <col min="3" max="3" width="12.42578125" style="264" customWidth="1"/>
    <col min="4" max="4" width="10.42578125" style="264" customWidth="1"/>
    <col min="5" max="5" width="10.5703125" style="264" customWidth="1"/>
    <col min="6" max="6" width="10.42578125" style="264" customWidth="1"/>
    <col min="7" max="7" width="10.5703125" style="264" customWidth="1"/>
    <col min="8" max="8" width="11.28515625" style="264" customWidth="1"/>
    <col min="9" max="9" width="9.85546875" style="264" customWidth="1"/>
    <col min="10" max="10" width="12.85546875" style="264" customWidth="1"/>
    <col min="11" max="16384" width="9.140625" style="264"/>
  </cols>
  <sheetData>
    <row r="1" spans="1:10" s="226" customFormat="1" ht="15" x14ac:dyDescent="0.2">
      <c r="A1" s="352" t="s">
        <v>299</v>
      </c>
      <c r="B1" s="353"/>
      <c r="C1" s="353"/>
      <c r="D1" s="353"/>
      <c r="E1" s="353"/>
      <c r="F1" s="219"/>
      <c r="G1" s="219"/>
      <c r="H1" s="219"/>
      <c r="I1" s="767" t="s">
        <v>109</v>
      </c>
      <c r="J1" s="767"/>
    </row>
    <row r="2" spans="1:10" s="226" customFormat="1" ht="15" x14ac:dyDescent="0.3">
      <c r="A2" s="16" t="s">
        <v>140</v>
      </c>
      <c r="B2" s="353"/>
      <c r="C2" s="353"/>
      <c r="D2" s="353"/>
      <c r="E2" s="353"/>
      <c r="F2" s="344"/>
      <c r="G2" s="272"/>
      <c r="H2" s="272"/>
      <c r="I2" s="766" t="str">
        <f>'ფორმა N1'!L2</f>
        <v>01/01/2019-31/12/2019</v>
      </c>
      <c r="J2" s="767"/>
    </row>
    <row r="3" spans="1:10" s="226" customFormat="1" ht="15" x14ac:dyDescent="0.2">
      <c r="A3" s="353"/>
      <c r="B3" s="353"/>
      <c r="C3" s="353"/>
      <c r="D3" s="353"/>
      <c r="E3" s="353"/>
      <c r="F3" s="344"/>
      <c r="G3" s="272"/>
      <c r="H3" s="272"/>
      <c r="I3" s="346"/>
      <c r="J3" s="347"/>
    </row>
    <row r="4" spans="1:10" s="16" customFormat="1" ht="15" x14ac:dyDescent="0.3">
      <c r="A4" s="32" t="str">
        <f>'ფორმა N2'!A4</f>
        <v>ანგარიშვალდებული პირის დასახელება:</v>
      </c>
      <c r="B4" s="32"/>
      <c r="C4" s="32"/>
      <c r="D4" s="32"/>
      <c r="E4" s="32"/>
      <c r="F4" s="69"/>
      <c r="G4" s="69"/>
      <c r="H4" s="69"/>
      <c r="I4" s="75"/>
      <c r="J4" s="32"/>
    </row>
    <row r="5" spans="1:10" s="16" customFormat="1" ht="15" x14ac:dyDescent="0.3">
      <c r="A5" s="68" t="str">
        <f>'ფორმა N1'!A5</f>
        <v>მპგ "ევროპული საქართველო-მოძრაობა თავისუფლებისთვის"</v>
      </c>
      <c r="B5" s="69"/>
      <c r="C5" s="69"/>
      <c r="D5" s="69"/>
      <c r="E5" s="69"/>
      <c r="F5" s="32"/>
      <c r="G5" s="32"/>
      <c r="H5" s="32"/>
      <c r="I5" s="75"/>
      <c r="J5" s="32"/>
    </row>
    <row r="6" spans="1:10" s="226" customFormat="1" ht="13.5" x14ac:dyDescent="0.2">
      <c r="A6" s="354"/>
      <c r="B6" s="355"/>
      <c r="C6" s="355"/>
      <c r="D6" s="353"/>
      <c r="E6" s="353"/>
      <c r="F6" s="353"/>
      <c r="G6" s="353"/>
      <c r="H6" s="353"/>
      <c r="I6" s="353"/>
      <c r="J6" s="353"/>
    </row>
    <row r="7" spans="1:10" ht="45" x14ac:dyDescent="0.2">
      <c r="A7" s="211"/>
      <c r="B7" s="798" t="s">
        <v>220</v>
      </c>
      <c r="C7" s="798"/>
      <c r="D7" s="798" t="s">
        <v>287</v>
      </c>
      <c r="E7" s="798"/>
      <c r="F7" s="798" t="s">
        <v>288</v>
      </c>
      <c r="G7" s="798"/>
      <c r="H7" s="356" t="s">
        <v>274</v>
      </c>
      <c r="I7" s="798" t="s">
        <v>223</v>
      </c>
      <c r="J7" s="798"/>
    </row>
    <row r="8" spans="1:10" ht="26.25" customHeight="1" x14ac:dyDescent="0.2">
      <c r="A8" s="357" t="s">
        <v>115</v>
      </c>
      <c r="B8" s="358" t="s">
        <v>222</v>
      </c>
      <c r="C8" s="359" t="s">
        <v>221</v>
      </c>
      <c r="D8" s="358" t="s">
        <v>222</v>
      </c>
      <c r="E8" s="359" t="s">
        <v>221</v>
      </c>
      <c r="F8" s="358" t="s">
        <v>222</v>
      </c>
      <c r="G8" s="359" t="s">
        <v>221</v>
      </c>
      <c r="H8" s="359" t="s">
        <v>221</v>
      </c>
      <c r="I8" s="358" t="s">
        <v>222</v>
      </c>
      <c r="J8" s="359" t="s">
        <v>221</v>
      </c>
    </row>
    <row r="9" spans="1:10" ht="15" x14ac:dyDescent="0.2">
      <c r="A9" s="360" t="s">
        <v>116</v>
      </c>
      <c r="B9" s="640">
        <f>SUM(B10,B14,B17)</f>
        <v>0</v>
      </c>
      <c r="C9" s="640">
        <f>SUM(C10,C14,C17)</f>
        <v>94961</v>
      </c>
      <c r="D9" s="640">
        <f t="shared" ref="D9:J9" si="0">SUM(D10,D14,D17)</f>
        <v>0</v>
      </c>
      <c r="E9" s="640">
        <f>SUM(E10,E14,E17)</f>
        <v>0</v>
      </c>
      <c r="F9" s="640">
        <f t="shared" si="0"/>
        <v>0</v>
      </c>
      <c r="G9" s="640">
        <f>SUM(G10,G14,G17)</f>
        <v>0</v>
      </c>
      <c r="H9" s="640">
        <f>SUM(H10,H14,H17)</f>
        <v>0</v>
      </c>
      <c r="I9" s="640">
        <f>SUM(I10,I14,I17)</f>
        <v>0</v>
      </c>
      <c r="J9" s="640">
        <f t="shared" si="0"/>
        <v>197159.91000000003</v>
      </c>
    </row>
    <row r="10" spans="1:10" ht="15.75" customHeight="1" x14ac:dyDescent="0.2">
      <c r="A10" s="211" t="s">
        <v>117</v>
      </c>
      <c r="B10" s="641">
        <f>SUM(B11:B13)</f>
        <v>0</v>
      </c>
      <c r="C10" s="641">
        <f>SUM(C11:C13)</f>
        <v>0</v>
      </c>
      <c r="D10" s="641">
        <f t="shared" ref="D10:J10" si="1">SUM(D11:D13)</f>
        <v>0</v>
      </c>
      <c r="E10" s="641">
        <f>SUM(E11:E13)</f>
        <v>0</v>
      </c>
      <c r="F10" s="641">
        <f t="shared" si="1"/>
        <v>0</v>
      </c>
      <c r="G10" s="641">
        <f>SUM(G11:G13)</f>
        <v>0</v>
      </c>
      <c r="H10" s="641">
        <f>SUM(H11:H13)</f>
        <v>0</v>
      </c>
      <c r="I10" s="641">
        <f>SUM(I11:I13)</f>
        <v>0</v>
      </c>
      <c r="J10" s="641">
        <f t="shared" si="1"/>
        <v>0</v>
      </c>
    </row>
    <row r="11" spans="1:10" ht="15.75" customHeight="1" x14ac:dyDescent="0.2">
      <c r="A11" s="211" t="s">
        <v>118</v>
      </c>
      <c r="B11" s="210"/>
      <c r="C11" s="210"/>
      <c r="D11" s="210"/>
      <c r="E11" s="210"/>
      <c r="F11" s="210"/>
      <c r="G11" s="210"/>
      <c r="H11" s="210"/>
      <c r="I11" s="210"/>
      <c r="J11" s="210"/>
    </row>
    <row r="12" spans="1:10" ht="15.75" customHeight="1" x14ac:dyDescent="0.2">
      <c r="A12" s="211" t="s">
        <v>119</v>
      </c>
      <c r="B12" s="210"/>
      <c r="C12" s="210"/>
      <c r="D12" s="210"/>
      <c r="E12" s="210"/>
      <c r="F12" s="210"/>
      <c r="G12" s="210"/>
      <c r="H12" s="210"/>
      <c r="I12" s="210"/>
      <c r="J12" s="210"/>
    </row>
    <row r="13" spans="1:10" ht="15.75" customHeight="1" x14ac:dyDescent="0.2">
      <c r="A13" s="211" t="s">
        <v>120</v>
      </c>
      <c r="B13" s="210"/>
      <c r="C13" s="210"/>
      <c r="D13" s="210"/>
      <c r="E13" s="210"/>
      <c r="F13" s="210"/>
      <c r="G13" s="210"/>
      <c r="H13" s="210"/>
      <c r="I13" s="210"/>
      <c r="J13" s="210"/>
    </row>
    <row r="14" spans="1:10" ht="15.75" customHeight="1" x14ac:dyDescent="0.2">
      <c r="A14" s="211" t="s">
        <v>121</v>
      </c>
      <c r="B14" s="641">
        <f>SUM(B15:B16)</f>
        <v>0</v>
      </c>
      <c r="C14" s="641">
        <f>SUM(C15:C16)</f>
        <v>10629</v>
      </c>
      <c r="D14" s="641">
        <f t="shared" ref="D14:J14" si="2">SUM(D15:D16)</f>
        <v>0</v>
      </c>
      <c r="E14" s="641">
        <f>SUM(E15:E16)</f>
        <v>0</v>
      </c>
      <c r="F14" s="641">
        <f t="shared" si="2"/>
        <v>0</v>
      </c>
      <c r="G14" s="641">
        <f>SUM(G15:G16)</f>
        <v>0</v>
      </c>
      <c r="H14" s="641">
        <f>SUM(H15:H16)</f>
        <v>0</v>
      </c>
      <c r="I14" s="641">
        <f>SUM(I15:I16)</f>
        <v>0</v>
      </c>
      <c r="J14" s="641">
        <f t="shared" si="2"/>
        <v>52672.11</v>
      </c>
    </row>
    <row r="15" spans="1:10" ht="15.75" customHeight="1" x14ac:dyDescent="0.2">
      <c r="A15" s="211" t="s">
        <v>122</v>
      </c>
      <c r="B15" s="210">
        <v>0</v>
      </c>
      <c r="C15" s="210">
        <v>8575</v>
      </c>
      <c r="D15" s="210"/>
      <c r="E15" s="210"/>
      <c r="F15" s="210"/>
      <c r="G15" s="210"/>
      <c r="H15" s="210"/>
      <c r="I15" s="210"/>
      <c r="J15" s="210">
        <v>7656.25</v>
      </c>
    </row>
    <row r="16" spans="1:10" ht="15.75" customHeight="1" x14ac:dyDescent="0.2">
      <c r="A16" s="211" t="s">
        <v>123</v>
      </c>
      <c r="B16" s="210"/>
      <c r="C16" s="210">
        <v>2054</v>
      </c>
      <c r="D16" s="210"/>
      <c r="E16" s="210"/>
      <c r="F16" s="210"/>
      <c r="G16" s="210"/>
      <c r="H16" s="210"/>
      <c r="I16" s="210"/>
      <c r="J16" s="210">
        <f>38295.86+6720</f>
        <v>45015.86</v>
      </c>
    </row>
    <row r="17" spans="1:10" ht="15.75" customHeight="1" x14ac:dyDescent="0.2">
      <c r="A17" s="211" t="s">
        <v>124</v>
      </c>
      <c r="B17" s="641">
        <f>SUM(B18:B19,B22,B23)</f>
        <v>0</v>
      </c>
      <c r="C17" s="641">
        <f>SUM(C18:C19,C22,C23)</f>
        <v>84332</v>
      </c>
      <c r="D17" s="641">
        <f t="shared" ref="D17:J17" si="3">SUM(D18:D19,D22,D23)</f>
        <v>0</v>
      </c>
      <c r="E17" s="641">
        <f>SUM(E18:E19,E22,E23)</f>
        <v>0</v>
      </c>
      <c r="F17" s="641">
        <f t="shared" si="3"/>
        <v>0</v>
      </c>
      <c r="G17" s="641">
        <f>SUM(G18:G19,G22,G23)</f>
        <v>0</v>
      </c>
      <c r="H17" s="641">
        <f>SUM(H18:H19,H22,H23)</f>
        <v>0</v>
      </c>
      <c r="I17" s="641">
        <f>SUM(I18:I19,I22,I23)</f>
        <v>0</v>
      </c>
      <c r="J17" s="641">
        <f t="shared" si="3"/>
        <v>144487.80000000002</v>
      </c>
    </row>
    <row r="18" spans="1:10" ht="15.75" customHeight="1" x14ac:dyDescent="0.2">
      <c r="A18" s="211" t="s">
        <v>125</v>
      </c>
      <c r="B18" s="210"/>
      <c r="C18" s="210"/>
      <c r="D18" s="210"/>
      <c r="E18" s="210"/>
      <c r="F18" s="210"/>
      <c r="G18" s="210"/>
      <c r="H18" s="210"/>
      <c r="I18" s="210"/>
      <c r="J18" s="210"/>
    </row>
    <row r="19" spans="1:10" ht="15.75" customHeight="1" x14ac:dyDescent="0.2">
      <c r="A19" s="211" t="s">
        <v>126</v>
      </c>
      <c r="B19" s="641">
        <f>SUM(B20:B21)</f>
        <v>0</v>
      </c>
      <c r="C19" s="641">
        <f>SUM(C20:C21)</f>
        <v>69128</v>
      </c>
      <c r="D19" s="641">
        <f t="shared" ref="D19:J19" si="4">SUM(D20:D21)</f>
        <v>0</v>
      </c>
      <c r="E19" s="641">
        <f>SUM(E20:E21)</f>
        <v>0</v>
      </c>
      <c r="F19" s="641">
        <f t="shared" si="4"/>
        <v>0</v>
      </c>
      <c r="G19" s="641">
        <f>SUM(G20:G21)</f>
        <v>0</v>
      </c>
      <c r="H19" s="641">
        <f>SUM(H20:H21)</f>
        <v>0</v>
      </c>
      <c r="I19" s="641">
        <f>SUM(I20:I21)</f>
        <v>0</v>
      </c>
      <c r="J19" s="641">
        <f t="shared" si="4"/>
        <v>136749.05000000002</v>
      </c>
    </row>
    <row r="20" spans="1:10" ht="15.75" customHeight="1" x14ac:dyDescent="0.2">
      <c r="A20" s="211" t="s">
        <v>127</v>
      </c>
      <c r="B20" s="210"/>
      <c r="C20" s="210">
        <v>1042</v>
      </c>
      <c r="D20" s="210"/>
      <c r="E20" s="210"/>
      <c r="F20" s="210"/>
      <c r="G20" s="210"/>
      <c r="H20" s="210"/>
      <c r="I20" s="210"/>
      <c r="J20" s="210">
        <v>595.6</v>
      </c>
    </row>
    <row r="21" spans="1:10" ht="15.75" customHeight="1" x14ac:dyDescent="0.2">
      <c r="A21" s="211" t="s">
        <v>128</v>
      </c>
      <c r="B21" s="210">
        <v>0</v>
      </c>
      <c r="C21" s="211">
        <v>68086</v>
      </c>
      <c r="D21" s="210"/>
      <c r="E21" s="210"/>
      <c r="F21" s="210"/>
      <c r="G21" s="210"/>
      <c r="H21" s="210"/>
      <c r="I21" s="210"/>
      <c r="J21" s="211">
        <f>30841.45+52328+8888+44096</f>
        <v>136153.45000000001</v>
      </c>
    </row>
    <row r="22" spans="1:10" ht="15.75" customHeight="1" x14ac:dyDescent="0.2">
      <c r="A22" s="211" t="s">
        <v>129</v>
      </c>
      <c r="B22" s="210"/>
      <c r="C22" s="210"/>
      <c r="D22" s="210"/>
      <c r="E22" s="210"/>
      <c r="F22" s="210"/>
      <c r="G22" s="210"/>
      <c r="H22" s="210"/>
      <c r="I22" s="210"/>
      <c r="J22" s="210"/>
    </row>
    <row r="23" spans="1:10" ht="15.75" customHeight="1" x14ac:dyDescent="0.3">
      <c r="A23" s="211" t="s">
        <v>130</v>
      </c>
      <c r="B23" s="210">
        <v>0</v>
      </c>
      <c r="C23" s="207">
        <v>15204</v>
      </c>
      <c r="D23" s="210"/>
      <c r="E23" s="210"/>
      <c r="F23" s="210"/>
      <c r="G23" s="210"/>
      <c r="H23" s="210"/>
      <c r="I23" s="210"/>
      <c r="J23" s="207">
        <v>7738.75</v>
      </c>
    </row>
    <row r="24" spans="1:10" ht="15.75" customHeight="1" x14ac:dyDescent="0.2">
      <c r="A24" s="360" t="s">
        <v>131</v>
      </c>
      <c r="B24" s="640">
        <f>SUM(B25:B31)</f>
        <v>0</v>
      </c>
      <c r="C24" s="640">
        <f t="shared" ref="C24:J24" si="5">SUM(C25:C31)</f>
        <v>11386.41</v>
      </c>
      <c r="D24" s="640">
        <f t="shared" si="5"/>
        <v>0</v>
      </c>
      <c r="E24" s="640">
        <f t="shared" si="5"/>
        <v>0</v>
      </c>
      <c r="F24" s="640">
        <f t="shared" si="5"/>
        <v>0</v>
      </c>
      <c r="G24" s="640">
        <f t="shared" si="5"/>
        <v>0</v>
      </c>
      <c r="H24" s="640">
        <f t="shared" si="5"/>
        <v>0</v>
      </c>
      <c r="I24" s="640">
        <f t="shared" si="5"/>
        <v>0</v>
      </c>
      <c r="J24" s="640">
        <f t="shared" si="5"/>
        <v>2405.4699999999998</v>
      </c>
    </row>
    <row r="25" spans="1:10" ht="15.75" customHeight="1" x14ac:dyDescent="0.2">
      <c r="A25" s="211" t="s">
        <v>253</v>
      </c>
      <c r="B25" s="210"/>
      <c r="C25" s="210"/>
      <c r="D25" s="210"/>
      <c r="E25" s="210"/>
      <c r="F25" s="210"/>
      <c r="G25" s="210"/>
      <c r="H25" s="210"/>
      <c r="I25" s="210"/>
      <c r="J25" s="210"/>
    </row>
    <row r="26" spans="1:10" ht="15.75" customHeight="1" x14ac:dyDescent="0.2">
      <c r="A26" s="211" t="s">
        <v>254</v>
      </c>
      <c r="B26" s="210"/>
      <c r="C26" s="210"/>
      <c r="D26" s="210"/>
      <c r="E26" s="210"/>
      <c r="F26" s="210"/>
      <c r="G26" s="210"/>
      <c r="H26" s="210"/>
      <c r="I26" s="210"/>
      <c r="J26" s="210"/>
    </row>
    <row r="27" spans="1:10" ht="15.75" customHeight="1" x14ac:dyDescent="0.2">
      <c r="A27" s="211" t="s">
        <v>255</v>
      </c>
      <c r="B27" s="210"/>
      <c r="C27" s="210"/>
      <c r="D27" s="210"/>
      <c r="E27" s="210"/>
      <c r="F27" s="210"/>
      <c r="G27" s="210"/>
      <c r="H27" s="210"/>
      <c r="I27" s="210"/>
      <c r="J27" s="210"/>
    </row>
    <row r="28" spans="1:10" ht="15.75" customHeight="1" x14ac:dyDescent="0.2">
      <c r="A28" s="211" t="s">
        <v>256</v>
      </c>
      <c r="B28" s="210"/>
      <c r="C28" s="210"/>
      <c r="D28" s="210"/>
      <c r="E28" s="210"/>
      <c r="F28" s="210"/>
      <c r="G28" s="210"/>
      <c r="H28" s="210"/>
      <c r="I28" s="210"/>
      <c r="J28" s="210"/>
    </row>
    <row r="29" spans="1:10" ht="15.75" customHeight="1" x14ac:dyDescent="0.2">
      <c r="A29" s="211" t="s">
        <v>257</v>
      </c>
      <c r="B29" s="210"/>
      <c r="C29" s="210"/>
      <c r="D29" s="210"/>
      <c r="E29" s="210"/>
      <c r="F29" s="210"/>
      <c r="G29" s="210"/>
      <c r="H29" s="210"/>
      <c r="I29" s="210"/>
      <c r="J29" s="210"/>
    </row>
    <row r="30" spans="1:10" ht="15.75" customHeight="1" x14ac:dyDescent="0.2">
      <c r="A30" s="211" t="s">
        <v>258</v>
      </c>
      <c r="B30" s="210"/>
      <c r="C30" s="210"/>
      <c r="D30" s="210"/>
      <c r="E30" s="210"/>
      <c r="F30" s="210"/>
      <c r="G30" s="210"/>
      <c r="H30" s="210"/>
      <c r="I30" s="210"/>
      <c r="J30" s="210"/>
    </row>
    <row r="31" spans="1:10" ht="15.75" customHeight="1" x14ac:dyDescent="0.2">
      <c r="A31" s="211" t="s">
        <v>259</v>
      </c>
      <c r="B31" s="210">
        <v>0</v>
      </c>
      <c r="C31" s="210">
        <v>11386.41</v>
      </c>
      <c r="D31" s="210"/>
      <c r="E31" s="210"/>
      <c r="F31" s="210"/>
      <c r="G31" s="210"/>
      <c r="H31" s="210"/>
      <c r="I31" s="210"/>
      <c r="J31" s="210">
        <v>2405.4699999999998</v>
      </c>
    </row>
    <row r="32" spans="1:10" ht="15.75" customHeight="1" x14ac:dyDescent="0.2">
      <c r="A32" s="360" t="s">
        <v>132</v>
      </c>
      <c r="B32" s="209">
        <f>SUM(B33:B35)</f>
        <v>0</v>
      </c>
      <c r="C32" s="209">
        <f>SUM(C33:C35)</f>
        <v>0</v>
      </c>
      <c r="D32" s="209">
        <f t="shared" ref="D32:J32" si="6">SUM(D33:D35)</f>
        <v>0</v>
      </c>
      <c r="E32" s="209">
        <f>SUM(E33:E35)</f>
        <v>0</v>
      </c>
      <c r="F32" s="209">
        <f t="shared" si="6"/>
        <v>0</v>
      </c>
      <c r="G32" s="209">
        <f>SUM(G33:G35)</f>
        <v>0</v>
      </c>
      <c r="H32" s="209">
        <f>SUM(H33:H35)</f>
        <v>0</v>
      </c>
      <c r="I32" s="209">
        <f>SUM(I33:I35)</f>
        <v>0</v>
      </c>
      <c r="J32" s="209">
        <f t="shared" si="6"/>
        <v>0</v>
      </c>
    </row>
    <row r="33" spans="1:10" ht="15.75" customHeight="1" x14ac:dyDescent="0.2">
      <c r="A33" s="211" t="s">
        <v>260</v>
      </c>
      <c r="B33" s="210"/>
      <c r="C33" s="210"/>
      <c r="D33" s="210"/>
      <c r="E33" s="210"/>
      <c r="F33" s="210"/>
      <c r="G33" s="210"/>
      <c r="H33" s="210"/>
      <c r="I33" s="210"/>
      <c r="J33" s="210"/>
    </row>
    <row r="34" spans="1:10" ht="15.75" customHeight="1" x14ac:dyDescent="0.2">
      <c r="A34" s="211" t="s">
        <v>261</v>
      </c>
      <c r="B34" s="210"/>
      <c r="C34" s="210"/>
      <c r="D34" s="210"/>
      <c r="E34" s="210"/>
      <c r="F34" s="210"/>
      <c r="G34" s="210"/>
      <c r="H34" s="210"/>
      <c r="I34" s="210"/>
      <c r="J34" s="210"/>
    </row>
    <row r="35" spans="1:10" ht="15.75" customHeight="1" x14ac:dyDescent="0.2">
      <c r="A35" s="211" t="s">
        <v>262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5.75" customHeight="1" x14ac:dyDescent="0.2">
      <c r="A36" s="360" t="s">
        <v>133</v>
      </c>
      <c r="B36" s="209">
        <f t="shared" ref="B36:J36" si="7">SUM(B37:B39,B42)</f>
        <v>0</v>
      </c>
      <c r="C36" s="209">
        <f t="shared" si="7"/>
        <v>0</v>
      </c>
      <c r="D36" s="209">
        <f t="shared" si="7"/>
        <v>0</v>
      </c>
      <c r="E36" s="209">
        <f t="shared" si="7"/>
        <v>0</v>
      </c>
      <c r="F36" s="209">
        <f t="shared" si="7"/>
        <v>0</v>
      </c>
      <c r="G36" s="209">
        <f t="shared" si="7"/>
        <v>0</v>
      </c>
      <c r="H36" s="209">
        <f t="shared" si="7"/>
        <v>0</v>
      </c>
      <c r="I36" s="209">
        <f t="shared" si="7"/>
        <v>0</v>
      </c>
      <c r="J36" s="209">
        <f t="shared" si="7"/>
        <v>0</v>
      </c>
    </row>
    <row r="37" spans="1:10" ht="15.75" customHeight="1" x14ac:dyDescent="0.2">
      <c r="A37" s="211" t="s">
        <v>134</v>
      </c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15.75" customHeight="1" x14ac:dyDescent="0.2">
      <c r="A38" s="211" t="s">
        <v>135</v>
      </c>
      <c r="B38" s="210"/>
      <c r="C38" s="210"/>
      <c r="D38" s="210"/>
      <c r="E38" s="210"/>
      <c r="F38" s="210"/>
      <c r="G38" s="210"/>
      <c r="H38" s="210"/>
      <c r="I38" s="210"/>
      <c r="J38" s="210"/>
    </row>
    <row r="39" spans="1:10" ht="15.75" customHeight="1" x14ac:dyDescent="0.2">
      <c r="A39" s="211" t="s">
        <v>136</v>
      </c>
      <c r="B39" s="211">
        <f t="shared" ref="B39:J39" si="8">SUM(B40:B41)</f>
        <v>0</v>
      </c>
      <c r="C39" s="211">
        <f t="shared" si="8"/>
        <v>0</v>
      </c>
      <c r="D39" s="211">
        <f t="shared" si="8"/>
        <v>0</v>
      </c>
      <c r="E39" s="211">
        <f t="shared" si="8"/>
        <v>0</v>
      </c>
      <c r="F39" s="211">
        <f t="shared" si="8"/>
        <v>0</v>
      </c>
      <c r="G39" s="211">
        <f t="shared" si="8"/>
        <v>0</v>
      </c>
      <c r="H39" s="211">
        <f t="shared" si="8"/>
        <v>0</v>
      </c>
      <c r="I39" s="211">
        <f t="shared" si="8"/>
        <v>0</v>
      </c>
      <c r="J39" s="211">
        <f t="shared" si="8"/>
        <v>0</v>
      </c>
    </row>
    <row r="40" spans="1:10" ht="15.75" customHeight="1" x14ac:dyDescent="0.2">
      <c r="A40" s="211" t="s">
        <v>402</v>
      </c>
      <c r="B40" s="210"/>
      <c r="C40" s="210"/>
      <c r="D40" s="210"/>
      <c r="E40" s="210"/>
      <c r="F40" s="210"/>
      <c r="G40" s="210"/>
      <c r="H40" s="210"/>
      <c r="I40" s="210"/>
      <c r="J40" s="210"/>
    </row>
    <row r="41" spans="1:10" ht="15" x14ac:dyDescent="0.2">
      <c r="A41" s="211" t="s">
        <v>137</v>
      </c>
      <c r="B41" s="210"/>
      <c r="C41" s="210"/>
      <c r="D41" s="210"/>
      <c r="E41" s="210"/>
      <c r="F41" s="210"/>
      <c r="G41" s="210"/>
      <c r="H41" s="210"/>
      <c r="I41" s="210"/>
      <c r="J41" s="210"/>
    </row>
    <row r="42" spans="1:10" ht="15" x14ac:dyDescent="0.2">
      <c r="A42" s="211" t="s">
        <v>138</v>
      </c>
      <c r="B42" s="210"/>
      <c r="C42" s="210"/>
      <c r="D42" s="210"/>
      <c r="E42" s="210"/>
      <c r="F42" s="210"/>
      <c r="G42" s="210"/>
      <c r="H42" s="210"/>
      <c r="I42" s="210"/>
      <c r="J42" s="210"/>
    </row>
    <row r="43" spans="1:10" ht="15" x14ac:dyDescent="0.2">
      <c r="A43" s="361"/>
      <c r="B43" s="361"/>
      <c r="C43" s="361"/>
      <c r="D43" s="361"/>
      <c r="E43" s="361"/>
      <c r="F43" s="361"/>
      <c r="G43" s="361"/>
      <c r="H43" s="361"/>
      <c r="I43" s="361"/>
      <c r="J43" s="361"/>
    </row>
    <row r="44" spans="1:10" s="226" customFormat="1" x14ac:dyDescent="0.2"/>
    <row r="45" spans="1:10" s="226" customFormat="1" x14ac:dyDescent="0.2">
      <c r="A45" s="264"/>
    </row>
    <row r="46" spans="1:10" s="16" customFormat="1" ht="15" x14ac:dyDescent="0.3">
      <c r="A46" s="362" t="s">
        <v>107</v>
      </c>
      <c r="D46" s="349"/>
    </row>
    <row r="47" spans="1:10" s="16" customFormat="1" ht="15" x14ac:dyDescent="0.3">
      <c r="D47" s="64"/>
      <c r="E47" s="64"/>
      <c r="F47" s="64"/>
      <c r="G47" s="64"/>
      <c r="I47" s="64"/>
    </row>
    <row r="48" spans="1:10" s="16" customFormat="1" ht="15" x14ac:dyDescent="0.3">
      <c r="B48" s="363"/>
      <c r="C48" s="363"/>
      <c r="F48" s="363"/>
      <c r="G48" s="364"/>
      <c r="H48" s="363"/>
      <c r="I48" s="64"/>
      <c r="J48" s="64"/>
    </row>
    <row r="49" spans="1:10" s="16" customFormat="1" ht="15" x14ac:dyDescent="0.3">
      <c r="B49" s="217" t="s">
        <v>263</v>
      </c>
      <c r="F49" s="65" t="s">
        <v>268</v>
      </c>
      <c r="G49" s="252"/>
      <c r="I49" s="64"/>
      <c r="J49" s="64"/>
    </row>
    <row r="50" spans="1:10" s="16" customFormat="1" ht="15" x14ac:dyDescent="0.3">
      <c r="B50" s="218" t="s">
        <v>139</v>
      </c>
      <c r="F50" s="16" t="s">
        <v>264</v>
      </c>
      <c r="G50" s="64"/>
      <c r="I50" s="64"/>
      <c r="J50" s="64"/>
    </row>
    <row r="51" spans="1:10" s="64" customFormat="1" ht="15" x14ac:dyDescent="0.3">
      <c r="A51" s="16"/>
      <c r="B51" s="264"/>
      <c r="H51" s="264"/>
    </row>
    <row r="52" spans="1:10" s="16" customFormat="1" ht="15" x14ac:dyDescent="0.3">
      <c r="A52" s="256"/>
      <c r="B52" s="256"/>
      <c r="C52" s="256"/>
    </row>
    <row r="53" spans="1:10" ht="15" x14ac:dyDescent="0.2">
      <c r="A53" s="361"/>
      <c r="B53" s="361"/>
      <c r="C53" s="361"/>
      <c r="D53" s="361"/>
      <c r="E53" s="361"/>
      <c r="F53" s="361"/>
      <c r="G53" s="361"/>
      <c r="H53" s="361"/>
      <c r="I53" s="361"/>
      <c r="J53" s="361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view="pageBreakPreview" topLeftCell="A46" zoomScale="80" zoomScaleNormal="80" zoomScaleSheetLayoutView="80" workbookViewId="0">
      <selection activeCell="I19" sqref="I19"/>
    </sheetView>
  </sheetViews>
  <sheetFormatPr defaultRowHeight="12.75" x14ac:dyDescent="0.2"/>
  <cols>
    <col min="1" max="1" width="6" style="188" customWidth="1"/>
    <col min="2" max="2" width="12.7109375" style="188" customWidth="1"/>
    <col min="3" max="3" width="46.28515625" style="188" customWidth="1"/>
    <col min="4" max="4" width="24.140625" style="188" bestFit="1" customWidth="1"/>
    <col min="5" max="5" width="38.5703125" style="188" customWidth="1"/>
    <col min="6" max="6" width="22" style="658" customWidth="1"/>
    <col min="7" max="7" width="15.28515625" style="658" customWidth="1"/>
    <col min="8" max="8" width="18.28515625" style="658" customWidth="1"/>
    <col min="9" max="9" width="34.42578125" style="188" customWidth="1"/>
    <col min="10" max="16384" width="9.140625" style="188"/>
  </cols>
  <sheetData>
    <row r="1" spans="1:9" s="748" customFormat="1" ht="15" x14ac:dyDescent="0.2">
      <c r="A1" s="116" t="s">
        <v>487</v>
      </c>
      <c r="B1" s="116"/>
      <c r="C1" s="117"/>
      <c r="D1" s="117"/>
      <c r="E1" s="117"/>
      <c r="F1" s="117"/>
      <c r="G1" s="117"/>
      <c r="H1" s="117"/>
      <c r="I1" s="725" t="s">
        <v>109</v>
      </c>
    </row>
    <row r="2" spans="1:9" s="748" customFormat="1" ht="15" x14ac:dyDescent="0.3">
      <c r="A2" s="87" t="s">
        <v>140</v>
      </c>
      <c r="B2" s="87"/>
      <c r="C2" s="117"/>
      <c r="D2" s="117"/>
      <c r="E2" s="117"/>
      <c r="F2" s="117"/>
      <c r="G2" s="117"/>
      <c r="H2" s="117"/>
      <c r="I2" s="749" t="s">
        <v>546</v>
      </c>
    </row>
    <row r="3" spans="1:9" s="748" customFormat="1" ht="15" x14ac:dyDescent="0.2">
      <c r="A3" s="117"/>
      <c r="B3" s="117"/>
      <c r="C3" s="117"/>
      <c r="D3" s="117"/>
      <c r="E3" s="117"/>
      <c r="F3" s="117"/>
      <c r="G3" s="117"/>
      <c r="H3" s="117"/>
      <c r="I3" s="724"/>
    </row>
    <row r="4" spans="1:9" s="748" customFormat="1" ht="15" x14ac:dyDescent="0.3">
      <c r="A4" s="67" t="s">
        <v>269</v>
      </c>
      <c r="B4" s="67"/>
      <c r="C4" s="67"/>
      <c r="D4" s="67"/>
      <c r="E4" s="163"/>
      <c r="F4" s="118"/>
      <c r="G4" s="117"/>
      <c r="H4" s="117"/>
      <c r="I4" s="118"/>
    </row>
    <row r="5" spans="1:9" s="748" customFormat="1" ht="15" x14ac:dyDescent="0.3">
      <c r="A5" s="750" t="str">
        <f>'[2]ფორმა N1'!A5</f>
        <v>მპგ "ევროპული საქართველო-მოძრაობა თავისუფლებისთვის"</v>
      </c>
      <c r="B5" s="750"/>
      <c r="C5" s="163"/>
      <c r="D5" s="163"/>
      <c r="E5" s="163"/>
      <c r="F5" s="118"/>
      <c r="G5" s="117"/>
      <c r="H5" s="117"/>
      <c r="I5" s="118"/>
    </row>
    <row r="6" spans="1:9" s="748" customFormat="1" ht="13.5" x14ac:dyDescent="0.2">
      <c r="A6" s="82"/>
      <c r="B6" s="82"/>
      <c r="C6" s="169"/>
      <c r="D6" s="169"/>
      <c r="E6" s="169"/>
      <c r="F6" s="117"/>
      <c r="G6" s="117"/>
      <c r="H6" s="117"/>
      <c r="I6" s="117"/>
    </row>
    <row r="7" spans="1:9" s="748" customFormat="1" ht="90" x14ac:dyDescent="0.2">
      <c r="A7" s="170" t="s">
        <v>64</v>
      </c>
      <c r="B7" s="170" t="s">
        <v>478</v>
      </c>
      <c r="C7" s="171" t="s">
        <v>479</v>
      </c>
      <c r="D7" s="171" t="s">
        <v>480</v>
      </c>
      <c r="E7" s="171" t="s">
        <v>481</v>
      </c>
      <c r="F7" s="171" t="s">
        <v>365</v>
      </c>
      <c r="G7" s="171" t="s">
        <v>482</v>
      </c>
      <c r="H7" s="171" t="s">
        <v>483</v>
      </c>
      <c r="I7" s="171" t="s">
        <v>484</v>
      </c>
    </row>
    <row r="8" spans="1:9" ht="15" x14ac:dyDescent="0.2">
      <c r="A8" s="648">
        <v>1</v>
      </c>
      <c r="B8" s="648">
        <v>2</v>
      </c>
      <c r="C8" s="648">
        <v>3</v>
      </c>
      <c r="D8" s="649">
        <v>4</v>
      </c>
      <c r="E8" s="648">
        <v>5</v>
      </c>
      <c r="F8" s="649">
        <v>6</v>
      </c>
      <c r="G8" s="648">
        <v>7</v>
      </c>
      <c r="H8" s="649">
        <v>8</v>
      </c>
      <c r="I8" s="649">
        <v>9</v>
      </c>
    </row>
    <row r="9" spans="1:9" s="468" customFormat="1" ht="24" customHeight="1" x14ac:dyDescent="0.2">
      <c r="A9" s="461">
        <v>1</v>
      </c>
      <c r="B9" s="461" t="s">
        <v>1383</v>
      </c>
      <c r="C9" s="462" t="s">
        <v>1384</v>
      </c>
      <c r="D9" s="463" t="s">
        <v>1385</v>
      </c>
      <c r="E9" s="464" t="s">
        <v>1386</v>
      </c>
      <c r="F9" s="465">
        <v>319</v>
      </c>
      <c r="G9" s="466">
        <v>12102</v>
      </c>
      <c r="H9" s="467" t="s">
        <v>1387</v>
      </c>
      <c r="I9" s="462" t="s">
        <v>1388</v>
      </c>
    </row>
    <row r="10" spans="1:9" s="468" customFormat="1" ht="24" customHeight="1" x14ac:dyDescent="0.2">
      <c r="A10" s="461">
        <v>2</v>
      </c>
      <c r="B10" s="461" t="s">
        <v>1383</v>
      </c>
      <c r="C10" s="469" t="s">
        <v>1389</v>
      </c>
      <c r="D10" s="469" t="s">
        <v>1390</v>
      </c>
      <c r="E10" s="469" t="s">
        <v>1391</v>
      </c>
      <c r="F10" s="461">
        <v>112.6</v>
      </c>
      <c r="G10" s="466">
        <v>1350</v>
      </c>
      <c r="H10" s="470" t="s">
        <v>1392</v>
      </c>
      <c r="I10" s="469" t="s">
        <v>1393</v>
      </c>
    </row>
    <row r="11" spans="1:9" s="468" customFormat="1" ht="24" customHeight="1" x14ac:dyDescent="0.2">
      <c r="A11" s="461">
        <v>3</v>
      </c>
      <c r="B11" s="461" t="s">
        <v>1383</v>
      </c>
      <c r="C11" s="471" t="s">
        <v>1394</v>
      </c>
      <c r="D11" s="469" t="s">
        <v>1395</v>
      </c>
      <c r="E11" s="469" t="s">
        <v>1396</v>
      </c>
      <c r="F11" s="465">
        <v>100</v>
      </c>
      <c r="G11" s="472">
        <v>1250</v>
      </c>
      <c r="H11" s="470" t="s">
        <v>514</v>
      </c>
      <c r="I11" s="464" t="s">
        <v>1397</v>
      </c>
    </row>
    <row r="12" spans="1:9" s="468" customFormat="1" ht="24" customHeight="1" x14ac:dyDescent="0.2">
      <c r="A12" s="461">
        <v>4</v>
      </c>
      <c r="B12" s="461" t="s">
        <v>1383</v>
      </c>
      <c r="C12" s="471" t="s">
        <v>1398</v>
      </c>
      <c r="D12" s="469" t="s">
        <v>1399</v>
      </c>
      <c r="E12" s="469" t="s">
        <v>1391</v>
      </c>
      <c r="F12" s="465">
        <v>62.19</v>
      </c>
      <c r="G12" s="472">
        <v>750</v>
      </c>
      <c r="H12" s="470" t="s">
        <v>1400</v>
      </c>
      <c r="I12" s="473" t="s">
        <v>1401</v>
      </c>
    </row>
    <row r="13" spans="1:9" s="468" customFormat="1" ht="24" customHeight="1" x14ac:dyDescent="0.2">
      <c r="A13" s="461">
        <v>5</v>
      </c>
      <c r="B13" s="461" t="s">
        <v>1383</v>
      </c>
      <c r="C13" s="469" t="s">
        <v>1402</v>
      </c>
      <c r="D13" s="469" t="s">
        <v>1403</v>
      </c>
      <c r="E13" s="469" t="s">
        <v>1404</v>
      </c>
      <c r="F13" s="461">
        <v>230</v>
      </c>
      <c r="G13" s="466">
        <v>700</v>
      </c>
      <c r="H13" s="466">
        <v>208147423</v>
      </c>
      <c r="I13" s="469" t="s">
        <v>1405</v>
      </c>
    </row>
    <row r="14" spans="1:9" s="468" customFormat="1" ht="24" customHeight="1" x14ac:dyDescent="0.2">
      <c r="A14" s="461">
        <v>6</v>
      </c>
      <c r="B14" s="461" t="s">
        <v>1383</v>
      </c>
      <c r="C14" s="469" t="s">
        <v>1406</v>
      </c>
      <c r="D14" s="469" t="s">
        <v>1407</v>
      </c>
      <c r="E14" s="469" t="s">
        <v>1408</v>
      </c>
      <c r="F14" s="461">
        <v>44</v>
      </c>
      <c r="G14" s="466">
        <v>625</v>
      </c>
      <c r="H14" s="474" t="s">
        <v>1409</v>
      </c>
      <c r="I14" s="469" t="s">
        <v>1410</v>
      </c>
    </row>
    <row r="15" spans="1:9" s="468" customFormat="1" ht="24" customHeight="1" x14ac:dyDescent="0.2">
      <c r="A15" s="461">
        <v>7</v>
      </c>
      <c r="B15" s="461" t="s">
        <v>1383</v>
      </c>
      <c r="C15" s="471" t="s">
        <v>1411</v>
      </c>
      <c r="D15" s="469" t="s">
        <v>1412</v>
      </c>
      <c r="E15" s="469" t="s">
        <v>1413</v>
      </c>
      <c r="F15" s="465">
        <v>45</v>
      </c>
      <c r="G15" s="472">
        <v>625</v>
      </c>
      <c r="H15" s="470" t="s">
        <v>1414</v>
      </c>
      <c r="I15" s="464" t="s">
        <v>1415</v>
      </c>
    </row>
    <row r="16" spans="1:9" s="468" customFormat="1" ht="24" customHeight="1" x14ac:dyDescent="0.2">
      <c r="A16" s="461">
        <v>8</v>
      </c>
      <c r="B16" s="461" t="s">
        <v>1383</v>
      </c>
      <c r="C16" s="471" t="s">
        <v>1416</v>
      </c>
      <c r="D16" s="469" t="s">
        <v>1417</v>
      </c>
      <c r="E16" s="469" t="s">
        <v>1418</v>
      </c>
      <c r="F16" s="465">
        <v>49.28</v>
      </c>
      <c r="G16" s="472">
        <v>1043.75</v>
      </c>
      <c r="H16" s="474" t="s">
        <v>1419</v>
      </c>
      <c r="I16" s="475" t="s">
        <v>1420</v>
      </c>
    </row>
    <row r="17" spans="1:9" s="468" customFormat="1" ht="24" customHeight="1" x14ac:dyDescent="0.2">
      <c r="A17" s="461">
        <v>9</v>
      </c>
      <c r="B17" s="461" t="s">
        <v>1383</v>
      </c>
      <c r="C17" s="471" t="s">
        <v>1421</v>
      </c>
      <c r="D17" s="469" t="s">
        <v>1422</v>
      </c>
      <c r="E17" s="464" t="s">
        <v>1423</v>
      </c>
      <c r="F17" s="465">
        <v>147.5</v>
      </c>
      <c r="G17" s="472">
        <v>2050</v>
      </c>
      <c r="H17" s="470" t="s">
        <v>1424</v>
      </c>
      <c r="I17" s="464" t="s">
        <v>1425</v>
      </c>
    </row>
    <row r="18" spans="1:9" s="468" customFormat="1" ht="24" customHeight="1" x14ac:dyDescent="0.2">
      <c r="A18" s="461">
        <v>10</v>
      </c>
      <c r="B18" s="461" t="s">
        <v>1383</v>
      </c>
      <c r="C18" s="471" t="s">
        <v>1426</v>
      </c>
      <c r="D18" s="469" t="s">
        <v>1427</v>
      </c>
      <c r="E18" s="469" t="s">
        <v>1413</v>
      </c>
      <c r="F18" s="465">
        <v>90.54</v>
      </c>
      <c r="G18" s="472">
        <v>625</v>
      </c>
      <c r="H18" s="470" t="s">
        <v>1428</v>
      </c>
      <c r="I18" s="464" t="s">
        <v>1429</v>
      </c>
    </row>
    <row r="19" spans="1:9" s="468" customFormat="1" ht="24" customHeight="1" x14ac:dyDescent="0.2">
      <c r="A19" s="461">
        <v>11</v>
      </c>
      <c r="B19" s="461" t="s">
        <v>1383</v>
      </c>
      <c r="C19" s="471" t="s">
        <v>1430</v>
      </c>
      <c r="D19" s="469" t="s">
        <v>1431</v>
      </c>
      <c r="E19" s="469" t="s">
        <v>1432</v>
      </c>
      <c r="F19" s="465">
        <v>80</v>
      </c>
      <c r="G19" s="472">
        <v>312.5</v>
      </c>
      <c r="H19" s="470" t="s">
        <v>1433</v>
      </c>
      <c r="I19" s="464" t="s">
        <v>1434</v>
      </c>
    </row>
    <row r="20" spans="1:9" s="468" customFormat="1" ht="24" customHeight="1" x14ac:dyDescent="0.2">
      <c r="A20" s="461">
        <v>12</v>
      </c>
      <c r="B20" s="461" t="s">
        <v>1383</v>
      </c>
      <c r="C20" s="471" t="s">
        <v>1435</v>
      </c>
      <c r="D20" s="469" t="s">
        <v>1436</v>
      </c>
      <c r="E20" s="469" t="s">
        <v>1437</v>
      </c>
      <c r="F20" s="465">
        <v>56.1</v>
      </c>
      <c r="G20" s="472">
        <v>627.5</v>
      </c>
      <c r="H20" s="470" t="s">
        <v>1438</v>
      </c>
      <c r="I20" s="464" t="s">
        <v>1439</v>
      </c>
    </row>
    <row r="21" spans="1:9" s="468" customFormat="1" ht="24" customHeight="1" x14ac:dyDescent="0.2">
      <c r="A21" s="461">
        <v>13</v>
      </c>
      <c r="B21" s="461" t="s">
        <v>1383</v>
      </c>
      <c r="C21" s="471" t="s">
        <v>1440</v>
      </c>
      <c r="D21" s="469" t="s">
        <v>1441</v>
      </c>
      <c r="E21" s="469" t="s">
        <v>1442</v>
      </c>
      <c r="F21" s="465">
        <v>109.38</v>
      </c>
      <c r="G21" s="472">
        <v>750</v>
      </c>
      <c r="H21" s="470" t="s">
        <v>1443</v>
      </c>
      <c r="I21" s="464" t="s">
        <v>1444</v>
      </c>
    </row>
    <row r="22" spans="1:9" s="468" customFormat="1" ht="24" customHeight="1" x14ac:dyDescent="0.2">
      <c r="A22" s="461">
        <v>14</v>
      </c>
      <c r="B22" s="461" t="s">
        <v>1383</v>
      </c>
      <c r="C22" s="476" t="s">
        <v>1445</v>
      </c>
      <c r="D22" s="469" t="s">
        <v>1446</v>
      </c>
      <c r="E22" s="469" t="s">
        <v>1442</v>
      </c>
      <c r="F22" s="477">
        <v>67</v>
      </c>
      <c r="G22" s="478">
        <v>725.5</v>
      </c>
      <c r="H22" s="382">
        <v>18001053471</v>
      </c>
      <c r="I22" s="382" t="s">
        <v>1447</v>
      </c>
    </row>
    <row r="23" spans="1:9" s="468" customFormat="1" ht="24" customHeight="1" x14ac:dyDescent="0.2">
      <c r="A23" s="461">
        <v>15</v>
      </c>
      <c r="B23" s="461" t="s">
        <v>1383</v>
      </c>
      <c r="C23" s="471" t="s">
        <v>1448</v>
      </c>
      <c r="D23" s="469" t="s">
        <v>1449</v>
      </c>
      <c r="E23" s="469" t="s">
        <v>1450</v>
      </c>
      <c r="F23" s="465">
        <v>70.8</v>
      </c>
      <c r="G23" s="472">
        <v>625</v>
      </c>
      <c r="H23" s="470" t="s">
        <v>1451</v>
      </c>
      <c r="I23" s="464" t="s">
        <v>1452</v>
      </c>
    </row>
    <row r="24" spans="1:9" s="468" customFormat="1" ht="24" customHeight="1" x14ac:dyDescent="0.2">
      <c r="A24" s="461">
        <v>16</v>
      </c>
      <c r="B24" s="461" t="s">
        <v>1383</v>
      </c>
      <c r="C24" s="471" t="s">
        <v>1453</v>
      </c>
      <c r="D24" s="469"/>
      <c r="E24" s="469" t="s">
        <v>1442</v>
      </c>
      <c r="F24" s="465">
        <v>70</v>
      </c>
      <c r="G24" s="472">
        <v>700</v>
      </c>
      <c r="H24" s="470" t="s">
        <v>1454</v>
      </c>
      <c r="I24" s="464" t="s">
        <v>1455</v>
      </c>
    </row>
    <row r="25" spans="1:9" s="468" customFormat="1" ht="24" customHeight="1" x14ac:dyDescent="0.2">
      <c r="A25" s="461">
        <v>17</v>
      </c>
      <c r="B25" s="461" t="s">
        <v>1383</v>
      </c>
      <c r="C25" s="469" t="s">
        <v>1456</v>
      </c>
      <c r="D25" s="469" t="s">
        <v>1457</v>
      </c>
      <c r="E25" s="469" t="s">
        <v>1458</v>
      </c>
      <c r="F25" s="461">
        <v>57.2</v>
      </c>
      <c r="G25" s="479">
        <v>750</v>
      </c>
      <c r="H25" s="466">
        <v>21001004498</v>
      </c>
      <c r="I25" s="469" t="s">
        <v>1459</v>
      </c>
    </row>
    <row r="26" spans="1:9" s="468" customFormat="1" ht="24" customHeight="1" x14ac:dyDescent="0.2">
      <c r="A26" s="461">
        <v>18</v>
      </c>
      <c r="B26" s="461" t="s">
        <v>1383</v>
      </c>
      <c r="C26" s="471" t="s">
        <v>1460</v>
      </c>
      <c r="D26" s="469" t="s">
        <v>1461</v>
      </c>
      <c r="E26" s="469" t="s">
        <v>1462</v>
      </c>
      <c r="F26" s="465">
        <v>54</v>
      </c>
      <c r="G26" s="472">
        <v>625</v>
      </c>
      <c r="H26" s="470" t="s">
        <v>1463</v>
      </c>
      <c r="I26" s="464" t="s">
        <v>1464</v>
      </c>
    </row>
    <row r="27" spans="1:9" s="468" customFormat="1" ht="24" customHeight="1" x14ac:dyDescent="0.2">
      <c r="A27" s="461">
        <v>19</v>
      </c>
      <c r="B27" s="461" t="s">
        <v>1383</v>
      </c>
      <c r="C27" s="471" t="s">
        <v>1465</v>
      </c>
      <c r="D27" s="469" t="s">
        <v>1466</v>
      </c>
      <c r="E27" s="469" t="s">
        <v>1467</v>
      </c>
      <c r="F27" s="465">
        <v>130</v>
      </c>
      <c r="G27" s="472">
        <v>750</v>
      </c>
      <c r="H27" s="470" t="s">
        <v>1468</v>
      </c>
      <c r="I27" s="464" t="s">
        <v>1469</v>
      </c>
    </row>
    <row r="28" spans="1:9" s="468" customFormat="1" ht="24" customHeight="1" x14ac:dyDescent="0.2">
      <c r="A28" s="461">
        <v>20</v>
      </c>
      <c r="B28" s="461" t="s">
        <v>1383</v>
      </c>
      <c r="C28" s="471" t="s">
        <v>1470</v>
      </c>
      <c r="D28" s="469" t="s">
        <v>1471</v>
      </c>
      <c r="E28" s="469" t="s">
        <v>1472</v>
      </c>
      <c r="F28" s="461">
        <v>56.2</v>
      </c>
      <c r="G28" s="466">
        <v>750</v>
      </c>
      <c r="H28" s="470">
        <v>57001002466</v>
      </c>
      <c r="I28" s="469" t="s">
        <v>1473</v>
      </c>
    </row>
    <row r="29" spans="1:9" s="468" customFormat="1" ht="24" customHeight="1" x14ac:dyDescent="0.2">
      <c r="A29" s="461">
        <v>21</v>
      </c>
      <c r="B29" s="461" t="s">
        <v>1383</v>
      </c>
      <c r="C29" s="471" t="s">
        <v>1474</v>
      </c>
      <c r="D29" s="469" t="s">
        <v>1475</v>
      </c>
      <c r="E29" s="469" t="s">
        <v>1476</v>
      </c>
      <c r="F29" s="461">
        <v>65</v>
      </c>
      <c r="G29" s="472">
        <v>120</v>
      </c>
      <c r="H29" s="470">
        <v>404907730</v>
      </c>
      <c r="I29" s="469" t="s">
        <v>1477</v>
      </c>
    </row>
    <row r="30" spans="1:9" s="468" customFormat="1" ht="24" customHeight="1" x14ac:dyDescent="0.2">
      <c r="A30" s="461">
        <v>22</v>
      </c>
      <c r="B30" s="461" t="s">
        <v>1383</v>
      </c>
      <c r="C30" s="471" t="s">
        <v>1478</v>
      </c>
      <c r="D30" s="469" t="s">
        <v>1479</v>
      </c>
      <c r="E30" s="469" t="s">
        <v>1442</v>
      </c>
      <c r="F30" s="465">
        <v>35</v>
      </c>
      <c r="G30" s="472">
        <v>750</v>
      </c>
      <c r="H30" s="247" t="s">
        <v>1480</v>
      </c>
      <c r="I30" s="480" t="s">
        <v>1481</v>
      </c>
    </row>
    <row r="31" spans="1:9" s="468" customFormat="1" ht="24" customHeight="1" x14ac:dyDescent="0.2">
      <c r="A31" s="461">
        <v>23</v>
      </c>
      <c r="B31" s="461" t="s">
        <v>1383</v>
      </c>
      <c r="C31" s="471" t="s">
        <v>1482</v>
      </c>
      <c r="D31" s="481" t="s">
        <v>1483</v>
      </c>
      <c r="E31" s="469" t="s">
        <v>1484</v>
      </c>
      <c r="F31" s="465">
        <v>231.37</v>
      </c>
      <c r="G31" s="472">
        <v>406.25</v>
      </c>
      <c r="H31" s="482" t="s">
        <v>1485</v>
      </c>
      <c r="I31" s="464" t="s">
        <v>1486</v>
      </c>
    </row>
    <row r="32" spans="1:9" s="468" customFormat="1" ht="24" customHeight="1" x14ac:dyDescent="0.2">
      <c r="A32" s="461">
        <v>24</v>
      </c>
      <c r="B32" s="461" t="s">
        <v>1383</v>
      </c>
      <c r="C32" s="471" t="s">
        <v>1487</v>
      </c>
      <c r="D32" s="464" t="s">
        <v>1488</v>
      </c>
      <c r="E32" s="464" t="s">
        <v>1489</v>
      </c>
      <c r="F32" s="461">
        <v>100</v>
      </c>
      <c r="G32" s="466">
        <v>312.5</v>
      </c>
      <c r="H32" s="482" t="s">
        <v>1490</v>
      </c>
      <c r="I32" s="469" t="s">
        <v>1491</v>
      </c>
    </row>
    <row r="33" spans="1:9" s="468" customFormat="1" ht="24" customHeight="1" x14ac:dyDescent="0.2">
      <c r="A33" s="461">
        <v>25</v>
      </c>
      <c r="B33" s="461" t="s">
        <v>1383</v>
      </c>
      <c r="C33" s="483" t="s">
        <v>1492</v>
      </c>
      <c r="D33" s="483" t="s">
        <v>1493</v>
      </c>
      <c r="E33" s="484" t="s">
        <v>1494</v>
      </c>
      <c r="F33" s="485">
        <v>45</v>
      </c>
      <c r="G33" s="486">
        <v>250</v>
      </c>
      <c r="H33" s="487" t="s">
        <v>1495</v>
      </c>
      <c r="I33" s="483" t="s">
        <v>1496</v>
      </c>
    </row>
    <row r="34" spans="1:9" s="468" customFormat="1" ht="24" customHeight="1" x14ac:dyDescent="0.2">
      <c r="A34" s="461">
        <v>26</v>
      </c>
      <c r="B34" s="461" t="s">
        <v>1383</v>
      </c>
      <c r="C34" s="471" t="s">
        <v>1497</v>
      </c>
      <c r="D34" s="469" t="s">
        <v>1498</v>
      </c>
      <c r="E34" s="469" t="s">
        <v>1442</v>
      </c>
      <c r="F34" s="465">
        <v>97.31</v>
      </c>
      <c r="G34" s="472">
        <v>1250</v>
      </c>
      <c r="H34" s="470" t="s">
        <v>1499</v>
      </c>
      <c r="I34" s="464" t="s">
        <v>1500</v>
      </c>
    </row>
    <row r="35" spans="1:9" s="468" customFormat="1" ht="24" customHeight="1" x14ac:dyDescent="0.2">
      <c r="A35" s="461">
        <v>27</v>
      </c>
      <c r="B35" s="461" t="s">
        <v>1383</v>
      </c>
      <c r="C35" s="471" t="s">
        <v>1501</v>
      </c>
      <c r="D35" s="464" t="s">
        <v>1502</v>
      </c>
      <c r="E35" s="464" t="s">
        <v>1503</v>
      </c>
      <c r="F35" s="461">
        <v>170.1</v>
      </c>
      <c r="G35" s="466">
        <v>500</v>
      </c>
      <c r="H35" s="482" t="s">
        <v>1504</v>
      </c>
      <c r="I35" s="464" t="s">
        <v>1505</v>
      </c>
    </row>
    <row r="36" spans="1:9" s="468" customFormat="1" ht="24" customHeight="1" x14ac:dyDescent="0.2">
      <c r="A36" s="461">
        <v>28</v>
      </c>
      <c r="B36" s="461" t="s">
        <v>1383</v>
      </c>
      <c r="C36" s="476" t="s">
        <v>1506</v>
      </c>
      <c r="D36" s="469" t="s">
        <v>1507</v>
      </c>
      <c r="E36" s="469" t="s">
        <v>1442</v>
      </c>
      <c r="F36" s="477">
        <v>40</v>
      </c>
      <c r="G36" s="478">
        <v>375</v>
      </c>
      <c r="H36" s="385" t="s">
        <v>1508</v>
      </c>
      <c r="I36" s="382" t="s">
        <v>1509</v>
      </c>
    </row>
    <row r="37" spans="1:9" s="468" customFormat="1" ht="24" customHeight="1" x14ac:dyDescent="0.2">
      <c r="A37" s="461">
        <v>29</v>
      </c>
      <c r="B37" s="461" t="s">
        <v>1383</v>
      </c>
      <c r="C37" s="488" t="s">
        <v>1510</v>
      </c>
      <c r="D37" s="469" t="s">
        <v>1511</v>
      </c>
      <c r="E37" s="469" t="s">
        <v>1512</v>
      </c>
      <c r="F37" s="477">
        <v>618</v>
      </c>
      <c r="G37" s="478">
        <v>480</v>
      </c>
      <c r="H37" s="385" t="s">
        <v>1513</v>
      </c>
      <c r="I37" s="382" t="s">
        <v>1514</v>
      </c>
    </row>
    <row r="38" spans="1:9" ht="24" customHeight="1" x14ac:dyDescent="0.2">
      <c r="A38" s="461">
        <v>30</v>
      </c>
      <c r="B38" s="489" t="s">
        <v>1383</v>
      </c>
      <c r="C38" s="490" t="s">
        <v>1515</v>
      </c>
      <c r="D38" s="491" t="s">
        <v>1516</v>
      </c>
      <c r="E38" s="650" t="s">
        <v>2108</v>
      </c>
      <c r="F38" s="579">
        <v>85</v>
      </c>
      <c r="G38" s="492">
        <v>750</v>
      </c>
      <c r="H38" s="493" t="s">
        <v>1517</v>
      </c>
      <c r="I38" s="475" t="s">
        <v>1518</v>
      </c>
    </row>
    <row r="39" spans="1:9" s="468" customFormat="1" ht="24" customHeight="1" x14ac:dyDescent="0.2">
      <c r="A39" s="461">
        <v>31</v>
      </c>
      <c r="B39" s="461" t="s">
        <v>1383</v>
      </c>
      <c r="C39" s="471" t="s">
        <v>1523</v>
      </c>
      <c r="D39" s="469" t="s">
        <v>1522</v>
      </c>
      <c r="E39" s="469" t="s">
        <v>1521</v>
      </c>
      <c r="F39" s="465">
        <v>130</v>
      </c>
      <c r="G39" s="472">
        <v>1683</v>
      </c>
      <c r="H39" s="470" t="s">
        <v>1520</v>
      </c>
      <c r="I39" s="473" t="s">
        <v>1519</v>
      </c>
    </row>
    <row r="40" spans="1:9" s="468" customFormat="1" ht="24" customHeight="1" x14ac:dyDescent="0.2">
      <c r="A40" s="461">
        <v>32</v>
      </c>
      <c r="B40" s="461" t="s">
        <v>1383</v>
      </c>
      <c r="C40" s="471" t="s">
        <v>1524</v>
      </c>
      <c r="D40" s="469" t="s">
        <v>1525</v>
      </c>
      <c r="E40" s="469" t="s">
        <v>1526</v>
      </c>
      <c r="F40" s="465">
        <v>86</v>
      </c>
      <c r="G40" s="472">
        <v>1000</v>
      </c>
      <c r="H40" s="470" t="s">
        <v>1527</v>
      </c>
      <c r="I40" s="464" t="s">
        <v>1528</v>
      </c>
    </row>
    <row r="41" spans="1:9" s="468" customFormat="1" ht="24" customHeight="1" x14ac:dyDescent="0.2">
      <c r="A41" s="461">
        <v>33</v>
      </c>
      <c r="B41" s="461" t="s">
        <v>1383</v>
      </c>
      <c r="C41" s="471" t="s">
        <v>1529</v>
      </c>
      <c r="D41" s="466" t="s">
        <v>1530</v>
      </c>
      <c r="E41" s="466" t="s">
        <v>1531</v>
      </c>
      <c r="F41" s="461">
        <v>112.9</v>
      </c>
      <c r="G41" s="466">
        <v>1000</v>
      </c>
      <c r="H41" s="470" t="s">
        <v>1532</v>
      </c>
      <c r="I41" s="464" t="s">
        <v>1533</v>
      </c>
    </row>
    <row r="42" spans="1:9" s="468" customFormat="1" ht="24" customHeight="1" x14ac:dyDescent="0.2">
      <c r="A42" s="461">
        <v>34</v>
      </c>
      <c r="B42" s="461" t="s">
        <v>1383</v>
      </c>
      <c r="C42" s="471" t="s">
        <v>1534</v>
      </c>
      <c r="D42" s="469" t="s">
        <v>1535</v>
      </c>
      <c r="E42" s="469" t="s">
        <v>1536</v>
      </c>
      <c r="F42" s="465">
        <v>25.2</v>
      </c>
      <c r="G42" s="472">
        <v>375</v>
      </c>
      <c r="H42" s="470" t="s">
        <v>1537</v>
      </c>
      <c r="I42" s="464" t="s">
        <v>1538</v>
      </c>
    </row>
    <row r="43" spans="1:9" s="468" customFormat="1" ht="24" customHeight="1" x14ac:dyDescent="0.2">
      <c r="A43" s="461">
        <v>35</v>
      </c>
      <c r="B43" s="461" t="s">
        <v>1383</v>
      </c>
      <c r="C43" s="471" t="s">
        <v>1539</v>
      </c>
      <c r="D43" s="469" t="s">
        <v>1540</v>
      </c>
      <c r="E43" s="469" t="s">
        <v>1541</v>
      </c>
      <c r="F43" s="465">
        <v>88.19</v>
      </c>
      <c r="G43" s="472">
        <v>500</v>
      </c>
      <c r="H43" s="470" t="s">
        <v>1542</v>
      </c>
      <c r="I43" s="464" t="s">
        <v>1543</v>
      </c>
    </row>
    <row r="44" spans="1:9" s="468" customFormat="1" ht="24" customHeight="1" x14ac:dyDescent="0.2">
      <c r="A44" s="461">
        <v>36</v>
      </c>
      <c r="B44" s="461" t="s">
        <v>1383</v>
      </c>
      <c r="C44" s="471" t="s">
        <v>1544</v>
      </c>
      <c r="D44" s="466" t="s">
        <v>1545</v>
      </c>
      <c r="E44" s="469" t="s">
        <v>1546</v>
      </c>
      <c r="F44" s="465">
        <v>75.48</v>
      </c>
      <c r="G44" s="472">
        <v>750</v>
      </c>
      <c r="H44" s="470" t="s">
        <v>1547</v>
      </c>
      <c r="I44" s="464" t="s">
        <v>1548</v>
      </c>
    </row>
    <row r="45" spans="1:9" s="468" customFormat="1" ht="24" customHeight="1" x14ac:dyDescent="0.2">
      <c r="A45" s="461">
        <v>37</v>
      </c>
      <c r="B45" s="461" t="s">
        <v>1383</v>
      </c>
      <c r="C45" s="471" t="s">
        <v>1549</v>
      </c>
      <c r="D45" s="469" t="s">
        <v>1550</v>
      </c>
      <c r="E45" s="469" t="s">
        <v>1551</v>
      </c>
      <c r="F45" s="465">
        <v>62</v>
      </c>
      <c r="G45" s="472">
        <v>625</v>
      </c>
      <c r="H45" s="470" t="s">
        <v>1552</v>
      </c>
      <c r="I45" s="464" t="s">
        <v>1553</v>
      </c>
    </row>
    <row r="46" spans="1:9" s="468" customFormat="1" ht="24" customHeight="1" x14ac:dyDescent="0.2">
      <c r="A46" s="461">
        <v>38</v>
      </c>
      <c r="B46" s="461" t="s">
        <v>1383</v>
      </c>
      <c r="C46" s="471" t="s">
        <v>1554</v>
      </c>
      <c r="D46" s="469" t="s">
        <v>1555</v>
      </c>
      <c r="E46" s="469" t="s">
        <v>1556</v>
      </c>
      <c r="F46" s="465">
        <v>65</v>
      </c>
      <c r="G46" s="472">
        <v>750</v>
      </c>
      <c r="H46" s="470" t="s">
        <v>1557</v>
      </c>
      <c r="I46" s="464" t="s">
        <v>1558</v>
      </c>
    </row>
    <row r="47" spans="1:9" s="468" customFormat="1" ht="24" customHeight="1" x14ac:dyDescent="0.2">
      <c r="A47" s="461">
        <v>39</v>
      </c>
      <c r="B47" s="461" t="s">
        <v>1383</v>
      </c>
      <c r="C47" s="471" t="s">
        <v>1559</v>
      </c>
      <c r="D47" s="469" t="s">
        <v>1560</v>
      </c>
      <c r="E47" s="469" t="s">
        <v>1561</v>
      </c>
      <c r="F47" s="465">
        <v>60</v>
      </c>
      <c r="G47" s="472">
        <v>750</v>
      </c>
      <c r="H47" s="470" t="s">
        <v>1562</v>
      </c>
      <c r="I47" s="464" t="s">
        <v>1563</v>
      </c>
    </row>
    <row r="48" spans="1:9" s="468" customFormat="1" ht="24" customHeight="1" x14ac:dyDescent="0.2">
      <c r="A48" s="461">
        <v>40</v>
      </c>
      <c r="B48" s="461" t="s">
        <v>1383</v>
      </c>
      <c r="C48" s="471" t="s">
        <v>1564</v>
      </c>
      <c r="D48" s="469" t="s">
        <v>1565</v>
      </c>
      <c r="E48" s="469" t="s">
        <v>1566</v>
      </c>
      <c r="F48" s="465">
        <v>278.5</v>
      </c>
      <c r="G48" s="472">
        <v>1500</v>
      </c>
      <c r="H48" s="470" t="s">
        <v>1567</v>
      </c>
      <c r="I48" s="464" t="s">
        <v>1568</v>
      </c>
    </row>
    <row r="49" spans="1:9" s="468" customFormat="1" ht="24" customHeight="1" x14ac:dyDescent="0.2">
      <c r="A49" s="461">
        <v>41</v>
      </c>
      <c r="B49" s="461" t="s">
        <v>1383</v>
      </c>
      <c r="C49" s="469" t="s">
        <v>1569</v>
      </c>
      <c r="D49" s="494" t="s">
        <v>1570</v>
      </c>
      <c r="E49" s="495" t="s">
        <v>1571</v>
      </c>
      <c r="F49" s="461">
        <v>116.28</v>
      </c>
      <c r="G49" s="466" t="s">
        <v>1572</v>
      </c>
      <c r="H49" s="494" t="s">
        <v>1573</v>
      </c>
      <c r="I49" s="469" t="s">
        <v>1574</v>
      </c>
    </row>
    <row r="50" spans="1:9" s="468" customFormat="1" ht="24" customHeight="1" x14ac:dyDescent="0.2">
      <c r="A50" s="461">
        <v>42</v>
      </c>
      <c r="B50" s="461" t="s">
        <v>1383</v>
      </c>
      <c r="C50" s="469" t="s">
        <v>1575</v>
      </c>
      <c r="D50" s="496">
        <v>72121201165</v>
      </c>
      <c r="E50" s="466" t="s">
        <v>1576</v>
      </c>
      <c r="F50" s="461">
        <v>113</v>
      </c>
      <c r="G50" s="466">
        <v>565</v>
      </c>
      <c r="H50" s="497">
        <v>205172230</v>
      </c>
      <c r="I50" s="469" t="s">
        <v>1577</v>
      </c>
    </row>
    <row r="51" spans="1:9" s="468" customFormat="1" ht="24" customHeight="1" x14ac:dyDescent="0.2">
      <c r="A51" s="461">
        <v>43</v>
      </c>
      <c r="B51" s="461" t="s">
        <v>1383</v>
      </c>
      <c r="C51" s="469" t="s">
        <v>1578</v>
      </c>
      <c r="D51" s="496" t="s">
        <v>1579</v>
      </c>
      <c r="E51" s="466" t="s">
        <v>1580</v>
      </c>
      <c r="F51" s="461">
        <v>100</v>
      </c>
      <c r="G51" s="466">
        <v>500</v>
      </c>
      <c r="H51" s="497">
        <v>205175004</v>
      </c>
      <c r="I51" s="469" t="s">
        <v>1581</v>
      </c>
    </row>
    <row r="52" spans="1:9" ht="15" x14ac:dyDescent="0.2">
      <c r="A52" s="489"/>
      <c r="B52" s="489"/>
      <c r="C52" s="491"/>
      <c r="D52" s="491"/>
      <c r="E52" s="491"/>
      <c r="F52" s="491"/>
      <c r="G52" s="491"/>
      <c r="H52" s="491"/>
      <c r="I52" s="491"/>
    </row>
    <row r="53" spans="1:9" ht="15" x14ac:dyDescent="0.2">
      <c r="A53" s="651" t="s">
        <v>273</v>
      </c>
      <c r="B53" s="651"/>
      <c r="C53" s="213"/>
      <c r="D53" s="213"/>
      <c r="E53" s="213"/>
      <c r="F53" s="213"/>
      <c r="G53" s="213"/>
      <c r="H53" s="213"/>
      <c r="I53" s="213"/>
    </row>
    <row r="54" spans="1:9" x14ac:dyDescent="0.2">
      <c r="A54" s="652"/>
      <c r="B54" s="652"/>
      <c r="C54" s="652"/>
      <c r="D54" s="652"/>
      <c r="E54" s="652"/>
      <c r="F54" s="652"/>
      <c r="G54" s="652"/>
      <c r="H54" s="652"/>
      <c r="I54" s="652"/>
    </row>
    <row r="55" spans="1:9" x14ac:dyDescent="0.2">
      <c r="A55" s="652"/>
      <c r="B55" s="652"/>
      <c r="C55" s="652"/>
      <c r="D55" s="652"/>
      <c r="E55" s="652"/>
      <c r="F55" s="652"/>
      <c r="G55" s="652"/>
      <c r="H55" s="652"/>
      <c r="I55" s="652"/>
    </row>
    <row r="56" spans="1:9" x14ac:dyDescent="0.2">
      <c r="A56" s="653"/>
      <c r="B56" s="653"/>
      <c r="C56" s="652"/>
      <c r="D56" s="652"/>
      <c r="E56" s="652"/>
      <c r="F56" s="652"/>
      <c r="G56" s="652"/>
      <c r="H56" s="652"/>
      <c r="I56" s="652"/>
    </row>
    <row r="57" spans="1:9" ht="15" x14ac:dyDescent="0.3">
      <c r="A57" s="190"/>
      <c r="B57" s="190"/>
      <c r="C57" s="654" t="s">
        <v>107</v>
      </c>
      <c r="D57" s="190"/>
      <c r="E57" s="190"/>
      <c r="F57" s="655"/>
      <c r="G57" s="190"/>
      <c r="H57" s="190"/>
      <c r="I57" s="190"/>
    </row>
    <row r="58" spans="1:9" ht="15" x14ac:dyDescent="0.3">
      <c r="A58" s="190"/>
      <c r="B58" s="190"/>
      <c r="C58" s="190"/>
      <c r="D58" s="803"/>
      <c r="E58" s="803"/>
      <c r="F58" s="188"/>
      <c r="G58" s="656"/>
      <c r="H58" s="657"/>
    </row>
    <row r="59" spans="1:9" ht="15" x14ac:dyDescent="0.3">
      <c r="C59" s="190"/>
      <c r="D59" s="799" t="s">
        <v>263</v>
      </c>
      <c r="E59" s="799"/>
      <c r="F59" s="188"/>
      <c r="G59" s="800" t="s">
        <v>485</v>
      </c>
      <c r="H59" s="800"/>
    </row>
    <row r="60" spans="1:9" ht="15" x14ac:dyDescent="0.3">
      <c r="C60" s="190"/>
      <c r="D60" s="190"/>
      <c r="E60" s="190"/>
      <c r="F60" s="188"/>
      <c r="G60" s="801"/>
      <c r="H60" s="801"/>
    </row>
    <row r="61" spans="1:9" ht="15" x14ac:dyDescent="0.3">
      <c r="C61" s="190"/>
      <c r="D61" s="802" t="s">
        <v>139</v>
      </c>
      <c r="E61" s="802"/>
      <c r="F61" s="188"/>
      <c r="G61" s="801"/>
      <c r="H61" s="801"/>
    </row>
  </sheetData>
  <autoFilter ref="A7:I51"/>
  <mergeCells count="4">
    <mergeCell ref="D59:E59"/>
    <mergeCell ref="G59:H61"/>
    <mergeCell ref="D61:E61"/>
    <mergeCell ref="D58:E58"/>
  </mergeCells>
  <dataValidations count="1">
    <dataValidation type="list" allowBlank="1" showInputMessage="1" showErrorMessage="1" sqref="B9:B5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SheetLayoutView="80" workbookViewId="0">
      <selection activeCell="H9" sqref="H9"/>
    </sheetView>
  </sheetViews>
  <sheetFormatPr defaultRowHeight="12.75" x14ac:dyDescent="0.2"/>
  <cols>
    <col min="1" max="1" width="6.85546875" style="168" customWidth="1"/>
    <col min="2" max="2" width="14.85546875" style="168" customWidth="1"/>
    <col min="3" max="3" width="21.140625" style="168" customWidth="1"/>
    <col min="4" max="4" width="12.7109375" style="168" customWidth="1"/>
    <col min="5" max="5" width="18.7109375" style="168" bestFit="1" customWidth="1"/>
    <col min="6" max="6" width="13.42578125" style="168" bestFit="1" customWidth="1"/>
    <col min="7" max="7" width="15.28515625" style="168" customWidth="1"/>
    <col min="8" max="8" width="23.85546875" style="168" customWidth="1"/>
    <col min="9" max="9" width="12.140625" style="168" bestFit="1" customWidth="1"/>
    <col min="10" max="10" width="19" style="168" customWidth="1"/>
    <col min="11" max="11" width="17.7109375" style="168" customWidth="1"/>
    <col min="12" max="16384" width="9.140625" style="168"/>
  </cols>
  <sheetData>
    <row r="1" spans="1:12" s="121" customFormat="1" ht="15" x14ac:dyDescent="0.2">
      <c r="A1" s="116" t="s">
        <v>300</v>
      </c>
      <c r="B1" s="116"/>
      <c r="C1" s="116"/>
      <c r="D1" s="117"/>
      <c r="E1" s="117"/>
      <c r="F1" s="117"/>
      <c r="G1" s="117"/>
      <c r="H1" s="117"/>
      <c r="I1" s="117"/>
      <c r="J1" s="117"/>
      <c r="K1" s="160" t="s">
        <v>109</v>
      </c>
    </row>
    <row r="2" spans="1:12" s="121" customFormat="1" ht="15" x14ac:dyDescent="0.3">
      <c r="A2" s="87" t="s">
        <v>140</v>
      </c>
      <c r="B2" s="87"/>
      <c r="C2" s="87"/>
      <c r="D2" s="117"/>
      <c r="E2" s="117"/>
      <c r="F2" s="117"/>
      <c r="G2" s="117"/>
      <c r="H2" s="117"/>
      <c r="I2" s="117"/>
      <c r="J2" s="117"/>
      <c r="K2" s="94" t="str">
        <f>'ფორმა N1'!L2</f>
        <v>01/01/2019-31/12/2019</v>
      </c>
    </row>
    <row r="3" spans="1:12" s="121" customFormat="1" ht="15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81"/>
      <c r="L3" s="168"/>
    </row>
    <row r="4" spans="1:12" s="121" customFormat="1" ht="15" x14ac:dyDescent="0.3">
      <c r="A4" s="67" t="s">
        <v>269</v>
      </c>
      <c r="B4" s="67"/>
      <c r="C4" s="67"/>
      <c r="D4" s="67"/>
      <c r="E4" s="67"/>
      <c r="F4" s="163"/>
      <c r="G4" s="118"/>
      <c r="H4" s="117"/>
      <c r="I4" s="117"/>
      <c r="J4" s="117"/>
      <c r="K4" s="117"/>
    </row>
    <row r="5" spans="1:12" ht="15" x14ac:dyDescent="0.3">
      <c r="A5" s="164" t="str">
        <f>'ფორმა N1'!A5</f>
        <v>მპგ "ევროპული საქართველო-მოძრაობა თავისუფლებისთვის"</v>
      </c>
      <c r="B5" s="164"/>
      <c r="C5" s="164"/>
      <c r="D5" s="165"/>
      <c r="E5" s="165"/>
      <c r="F5" s="165"/>
      <c r="G5" s="166"/>
      <c r="H5" s="167"/>
      <c r="I5" s="167"/>
      <c r="J5" s="167"/>
      <c r="K5" s="166"/>
    </row>
    <row r="6" spans="1:12" s="121" customFormat="1" ht="13.5" x14ac:dyDescent="0.2">
      <c r="A6" s="82"/>
      <c r="B6" s="82"/>
      <c r="C6" s="82"/>
      <c r="D6" s="169"/>
      <c r="E6" s="169"/>
      <c r="F6" s="169"/>
      <c r="G6" s="117"/>
      <c r="H6" s="117"/>
      <c r="I6" s="117"/>
      <c r="J6" s="117"/>
      <c r="K6" s="117"/>
    </row>
    <row r="7" spans="1:12" s="121" customFormat="1" ht="60" x14ac:dyDescent="0.2">
      <c r="A7" s="170" t="s">
        <v>64</v>
      </c>
      <c r="B7" s="170" t="s">
        <v>478</v>
      </c>
      <c r="C7" s="170" t="s">
        <v>243</v>
      </c>
      <c r="D7" s="171" t="s">
        <v>240</v>
      </c>
      <c r="E7" s="171" t="s">
        <v>241</v>
      </c>
      <c r="F7" s="171" t="s">
        <v>340</v>
      </c>
      <c r="G7" s="171" t="s">
        <v>242</v>
      </c>
      <c r="H7" s="171" t="s">
        <v>486</v>
      </c>
      <c r="I7" s="171" t="s">
        <v>239</v>
      </c>
      <c r="J7" s="171" t="s">
        <v>483</v>
      </c>
      <c r="K7" s="171" t="s">
        <v>484</v>
      </c>
    </row>
    <row r="8" spans="1:12" s="121" customFormat="1" ht="15" x14ac:dyDescent="0.2">
      <c r="A8" s="170">
        <v>1</v>
      </c>
      <c r="B8" s="170">
        <v>2</v>
      </c>
      <c r="C8" s="170">
        <v>3</v>
      </c>
      <c r="D8" s="171">
        <v>4</v>
      </c>
      <c r="E8" s="170">
        <v>5</v>
      </c>
      <c r="F8" s="171">
        <v>6</v>
      </c>
      <c r="G8" s="170">
        <v>7</v>
      </c>
      <c r="H8" s="171">
        <v>8</v>
      </c>
      <c r="I8" s="170">
        <v>9</v>
      </c>
      <c r="J8" s="170">
        <v>10</v>
      </c>
      <c r="K8" s="171">
        <v>11</v>
      </c>
    </row>
    <row r="9" spans="1:12" s="121" customFormat="1" ht="18.75" customHeight="1" x14ac:dyDescent="0.2">
      <c r="A9" s="172">
        <v>1</v>
      </c>
      <c r="B9" s="172" t="s">
        <v>509</v>
      </c>
      <c r="C9" s="210" t="s">
        <v>510</v>
      </c>
      <c r="D9" s="210" t="s">
        <v>511</v>
      </c>
      <c r="E9" s="210" t="s">
        <v>512</v>
      </c>
      <c r="F9" s="210">
        <v>2007</v>
      </c>
      <c r="G9" s="210" t="s">
        <v>513</v>
      </c>
      <c r="H9" s="210">
        <v>12250</v>
      </c>
      <c r="I9" s="212">
        <v>42822</v>
      </c>
      <c r="J9" s="213"/>
      <c r="K9" s="173"/>
    </row>
    <row r="10" spans="1:12" s="121" customFormat="1" ht="15" x14ac:dyDescent="0.2">
      <c r="A10" s="172">
        <v>2</v>
      </c>
      <c r="B10" s="172"/>
      <c r="C10" s="172"/>
      <c r="D10" s="173"/>
      <c r="E10" s="173"/>
      <c r="F10" s="173"/>
      <c r="G10" s="173"/>
      <c r="H10" s="173"/>
      <c r="I10" s="173"/>
      <c r="J10" s="173"/>
      <c r="K10" s="173"/>
    </row>
    <row r="11" spans="1:12" s="121" customFormat="1" ht="15" x14ac:dyDescent="0.2">
      <c r="A11" s="172">
        <v>3</v>
      </c>
      <c r="B11" s="172"/>
      <c r="C11" s="172"/>
      <c r="D11" s="173"/>
      <c r="E11" s="173"/>
      <c r="F11" s="173"/>
      <c r="G11" s="173"/>
      <c r="H11" s="173"/>
      <c r="I11" s="173"/>
      <c r="J11" s="173"/>
      <c r="K11" s="173"/>
    </row>
    <row r="12" spans="1:12" s="121" customFormat="1" ht="15" x14ac:dyDescent="0.2">
      <c r="A12" s="172">
        <v>4</v>
      </c>
      <c r="B12" s="172"/>
      <c r="C12" s="172"/>
      <c r="D12" s="173"/>
      <c r="E12" s="173"/>
      <c r="F12" s="173"/>
      <c r="G12" s="173"/>
      <c r="H12" s="173"/>
      <c r="I12" s="173"/>
      <c r="J12" s="173"/>
      <c r="K12" s="173"/>
    </row>
    <row r="13" spans="1:12" s="121" customFormat="1" ht="15" x14ac:dyDescent="0.2">
      <c r="A13" s="172">
        <v>5</v>
      </c>
      <c r="B13" s="172"/>
      <c r="C13" s="172"/>
      <c r="D13" s="173"/>
      <c r="E13" s="173"/>
      <c r="F13" s="173"/>
      <c r="G13" s="173"/>
      <c r="H13" s="173"/>
      <c r="I13" s="173"/>
      <c r="J13" s="173"/>
      <c r="K13" s="173"/>
    </row>
    <row r="14" spans="1:12" s="121" customFormat="1" ht="15" x14ac:dyDescent="0.2">
      <c r="A14" s="172">
        <v>6</v>
      </c>
      <c r="B14" s="172"/>
      <c r="C14" s="172"/>
      <c r="D14" s="173"/>
      <c r="E14" s="173"/>
      <c r="F14" s="173"/>
      <c r="G14" s="173"/>
      <c r="H14" s="173"/>
      <c r="I14" s="173"/>
      <c r="J14" s="173"/>
      <c r="K14" s="173"/>
    </row>
    <row r="15" spans="1:12" s="121" customFormat="1" ht="15" x14ac:dyDescent="0.2">
      <c r="A15" s="172">
        <v>7</v>
      </c>
      <c r="B15" s="172"/>
      <c r="C15" s="172"/>
      <c r="D15" s="173"/>
      <c r="E15" s="173"/>
      <c r="F15" s="173"/>
      <c r="G15" s="173"/>
      <c r="H15" s="173"/>
      <c r="I15" s="173"/>
      <c r="J15" s="173"/>
      <c r="K15" s="173"/>
    </row>
    <row r="16" spans="1:12" s="121" customFormat="1" ht="15" x14ac:dyDescent="0.2">
      <c r="A16" s="172">
        <v>8</v>
      </c>
      <c r="B16" s="172"/>
      <c r="C16" s="172"/>
      <c r="D16" s="173"/>
      <c r="E16" s="173"/>
      <c r="F16" s="173"/>
      <c r="G16" s="173"/>
      <c r="H16" s="173"/>
      <c r="I16" s="173"/>
      <c r="J16" s="173"/>
      <c r="K16" s="173"/>
    </row>
    <row r="17" spans="1:11" s="121" customFormat="1" ht="15" x14ac:dyDescent="0.2">
      <c r="A17" s="172">
        <v>9</v>
      </c>
      <c r="B17" s="172"/>
      <c r="C17" s="172"/>
      <c r="D17" s="173"/>
      <c r="E17" s="173"/>
      <c r="F17" s="173"/>
      <c r="G17" s="173"/>
      <c r="H17" s="173"/>
      <c r="I17" s="173"/>
      <c r="J17" s="173"/>
      <c r="K17" s="173"/>
    </row>
    <row r="18" spans="1:11" s="121" customFormat="1" ht="15" x14ac:dyDescent="0.2">
      <c r="A18" s="172">
        <v>10</v>
      </c>
      <c r="B18" s="172"/>
      <c r="C18" s="172"/>
      <c r="D18" s="173"/>
      <c r="E18" s="173"/>
      <c r="F18" s="173"/>
      <c r="G18" s="173"/>
      <c r="H18" s="173"/>
      <c r="I18" s="173"/>
      <c r="J18" s="173"/>
      <c r="K18" s="173"/>
    </row>
    <row r="19" spans="1:11" s="121" customFormat="1" ht="15" x14ac:dyDescent="0.2">
      <c r="A19" s="172">
        <v>11</v>
      </c>
      <c r="B19" s="172"/>
      <c r="C19" s="172"/>
      <c r="D19" s="173"/>
      <c r="E19" s="173"/>
      <c r="F19" s="173"/>
      <c r="G19" s="173"/>
      <c r="H19" s="173"/>
      <c r="I19" s="173"/>
      <c r="J19" s="173"/>
      <c r="K19" s="173"/>
    </row>
    <row r="20" spans="1:11" s="121" customFormat="1" ht="15" x14ac:dyDescent="0.2">
      <c r="A20" s="172">
        <v>12</v>
      </c>
      <c r="B20" s="172"/>
      <c r="C20" s="172"/>
      <c r="D20" s="173"/>
      <c r="E20" s="173"/>
      <c r="F20" s="173"/>
      <c r="G20" s="173"/>
      <c r="H20" s="173"/>
      <c r="I20" s="173"/>
      <c r="J20" s="173"/>
      <c r="K20" s="173"/>
    </row>
    <row r="21" spans="1:11" s="121" customFormat="1" ht="15" x14ac:dyDescent="0.2">
      <c r="A21" s="172">
        <v>13</v>
      </c>
      <c r="B21" s="172"/>
      <c r="C21" s="172"/>
      <c r="D21" s="173"/>
      <c r="E21" s="173"/>
      <c r="F21" s="173"/>
      <c r="G21" s="173"/>
      <c r="H21" s="173"/>
      <c r="I21" s="173"/>
      <c r="J21" s="173"/>
      <c r="K21" s="173"/>
    </row>
    <row r="22" spans="1:11" s="121" customFormat="1" ht="15" x14ac:dyDescent="0.2">
      <c r="A22" s="172">
        <v>14</v>
      </c>
      <c r="B22" s="172"/>
      <c r="C22" s="172"/>
      <c r="D22" s="173"/>
      <c r="E22" s="173"/>
      <c r="F22" s="173"/>
      <c r="G22" s="173"/>
      <c r="H22" s="173"/>
      <c r="I22" s="173"/>
      <c r="J22" s="173"/>
      <c r="K22" s="173"/>
    </row>
    <row r="23" spans="1:11" s="121" customFormat="1" ht="15" x14ac:dyDescent="0.2">
      <c r="A23" s="172">
        <v>15</v>
      </c>
      <c r="B23" s="172"/>
      <c r="C23" s="172"/>
      <c r="D23" s="173"/>
      <c r="E23" s="173"/>
      <c r="F23" s="173"/>
      <c r="G23" s="173"/>
      <c r="H23" s="173"/>
      <c r="I23" s="173"/>
      <c r="J23" s="173"/>
      <c r="K23" s="173"/>
    </row>
    <row r="24" spans="1:11" s="121" customFormat="1" ht="15" x14ac:dyDescent="0.2">
      <c r="A24" s="172">
        <v>16</v>
      </c>
      <c r="B24" s="172"/>
      <c r="C24" s="172"/>
      <c r="D24" s="173"/>
      <c r="E24" s="173"/>
      <c r="F24" s="173"/>
      <c r="G24" s="173"/>
      <c r="H24" s="173"/>
      <c r="I24" s="173"/>
      <c r="J24" s="173"/>
      <c r="K24" s="173"/>
    </row>
    <row r="25" spans="1:11" s="121" customFormat="1" ht="15" x14ac:dyDescent="0.2">
      <c r="A25" s="172">
        <v>17</v>
      </c>
      <c r="B25" s="172"/>
      <c r="C25" s="172"/>
      <c r="D25" s="173"/>
      <c r="E25" s="173"/>
      <c r="F25" s="173"/>
      <c r="G25" s="173"/>
      <c r="H25" s="173"/>
      <c r="I25" s="173"/>
      <c r="J25" s="173"/>
      <c r="K25" s="173"/>
    </row>
    <row r="26" spans="1:11" s="121" customFormat="1" ht="15" x14ac:dyDescent="0.2">
      <c r="A26" s="172">
        <v>18</v>
      </c>
      <c r="B26" s="172"/>
      <c r="C26" s="172"/>
      <c r="D26" s="173"/>
      <c r="E26" s="173"/>
      <c r="F26" s="173"/>
      <c r="G26" s="173"/>
      <c r="H26" s="173"/>
      <c r="I26" s="173"/>
      <c r="J26" s="173"/>
      <c r="K26" s="173"/>
    </row>
    <row r="27" spans="1:11" s="121" customFormat="1" ht="15" x14ac:dyDescent="0.2">
      <c r="A27" s="172" t="s">
        <v>273</v>
      </c>
      <c r="B27" s="172"/>
      <c r="C27" s="172"/>
      <c r="D27" s="173"/>
      <c r="E27" s="173"/>
      <c r="F27" s="173"/>
      <c r="G27" s="173"/>
      <c r="H27" s="173"/>
      <c r="I27" s="173"/>
      <c r="J27" s="173"/>
      <c r="K27" s="173"/>
    </row>
    <row r="28" spans="1:11" x14ac:dyDescent="0.2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</row>
    <row r="29" spans="1:11" x14ac:dyDescent="0.2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K29" s="174"/>
    </row>
    <row r="30" spans="1:11" x14ac:dyDescent="0.2">
      <c r="A30" s="175"/>
      <c r="B30" s="175"/>
      <c r="C30" s="175"/>
      <c r="D30" s="174"/>
      <c r="E30" s="174"/>
      <c r="F30" s="174"/>
      <c r="G30" s="174"/>
      <c r="H30" s="174"/>
      <c r="I30" s="174"/>
      <c r="J30" s="174"/>
      <c r="K30" s="174"/>
    </row>
    <row r="31" spans="1:11" ht="15" x14ac:dyDescent="0.3">
      <c r="A31" s="176"/>
      <c r="B31" s="176"/>
      <c r="C31" s="176"/>
      <c r="D31" s="177" t="s">
        <v>107</v>
      </c>
      <c r="E31" s="176"/>
      <c r="F31" s="176"/>
      <c r="G31" s="178"/>
      <c r="H31" s="176"/>
      <c r="I31" s="176"/>
      <c r="J31" s="176"/>
      <c r="K31" s="176"/>
    </row>
    <row r="32" spans="1:11" ht="15" x14ac:dyDescent="0.3">
      <c r="A32" s="176"/>
      <c r="B32" s="176"/>
      <c r="C32" s="176"/>
      <c r="D32" s="176"/>
      <c r="E32" s="179"/>
      <c r="F32" s="176"/>
      <c r="H32" s="179"/>
      <c r="I32" s="179"/>
      <c r="J32" s="180"/>
    </row>
    <row r="33" spans="4:9" ht="15" x14ac:dyDescent="0.3">
      <c r="D33" s="176"/>
      <c r="E33" s="181" t="s">
        <v>263</v>
      </c>
      <c r="F33" s="176"/>
      <c r="H33" s="182" t="s">
        <v>268</v>
      </c>
      <c r="I33" s="182"/>
    </row>
    <row r="34" spans="4:9" ht="15" x14ac:dyDescent="0.3">
      <c r="D34" s="176"/>
      <c r="E34" s="183" t="s">
        <v>139</v>
      </c>
      <c r="F34" s="176"/>
      <c r="H34" s="176" t="s">
        <v>264</v>
      </c>
      <c r="I34" s="176"/>
    </row>
    <row r="35" spans="4:9" ht="15" x14ac:dyDescent="0.3">
      <c r="D35" s="176"/>
      <c r="E35" s="18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topLeftCell="C1" zoomScale="80" zoomScaleSheetLayoutView="80" workbookViewId="0">
      <selection activeCell="I2" sqref="I2"/>
    </sheetView>
  </sheetViews>
  <sheetFormatPr defaultRowHeight="12.75" x14ac:dyDescent="0.2"/>
  <cols>
    <col min="1" max="1" width="11.7109375" style="108" customWidth="1"/>
    <col min="2" max="2" width="21.5703125" style="108" customWidth="1"/>
    <col min="3" max="3" width="19.140625" style="108" customWidth="1"/>
    <col min="4" max="4" width="23.7109375" style="108" customWidth="1"/>
    <col min="5" max="6" width="16.5703125" style="108" bestFit="1" customWidth="1"/>
    <col min="7" max="7" width="17" style="108" customWidth="1"/>
    <col min="8" max="8" width="19" style="108" customWidth="1"/>
    <col min="9" max="9" width="24.42578125" style="108" customWidth="1"/>
    <col min="10" max="16384" width="9.140625" style="108"/>
  </cols>
  <sheetData>
    <row r="1" spans="1:13" customFormat="1" ht="15" x14ac:dyDescent="0.2">
      <c r="A1" s="78" t="s">
        <v>425</v>
      </c>
      <c r="B1" s="79"/>
      <c r="C1" s="79"/>
      <c r="D1" s="79"/>
      <c r="E1" s="79"/>
      <c r="F1" s="79"/>
      <c r="G1" s="79"/>
      <c r="H1" s="84"/>
      <c r="I1" s="42" t="s">
        <v>109</v>
      </c>
    </row>
    <row r="2" spans="1:13" customFormat="1" ht="15" x14ac:dyDescent="0.3">
      <c r="A2" s="62" t="s">
        <v>140</v>
      </c>
      <c r="B2" s="79"/>
      <c r="C2" s="79"/>
      <c r="D2" s="79"/>
      <c r="E2" s="79"/>
      <c r="F2" s="79"/>
      <c r="G2" s="79"/>
      <c r="H2" s="84"/>
      <c r="I2" s="126" t="str">
        <f>'ფორმა N1'!L2</f>
        <v>01/01/2019-31/12/2019</v>
      </c>
    </row>
    <row r="3" spans="1:13" customFormat="1" ht="15" x14ac:dyDescent="0.2">
      <c r="A3" s="79"/>
      <c r="B3" s="79"/>
      <c r="C3" s="79"/>
      <c r="D3" s="79"/>
      <c r="E3" s="79"/>
      <c r="F3" s="79"/>
      <c r="G3" s="79"/>
      <c r="H3" s="81"/>
      <c r="I3" s="81"/>
      <c r="M3" s="108"/>
    </row>
    <row r="4" spans="1:13" customFormat="1" ht="15" x14ac:dyDescent="0.3">
      <c r="A4" s="40" t="str">
        <f>'ფორმა N2'!A4</f>
        <v>ანგარიშვალდებული პირის დასახელება:</v>
      </c>
      <c r="B4" s="40"/>
      <c r="C4" s="40"/>
      <c r="D4" s="79"/>
      <c r="E4" s="79"/>
      <c r="F4" s="79"/>
      <c r="G4" s="79"/>
      <c r="H4" s="79"/>
      <c r="I4" s="85"/>
    </row>
    <row r="5" spans="1:13" ht="15" x14ac:dyDescent="0.3">
      <c r="A5" s="128" t="str">
        <f>'ფორმა N1'!A5</f>
        <v>მპგ "ევროპული საქართველო-მოძრაობა თავისუფლებისთვის"</v>
      </c>
      <c r="B5" s="44"/>
      <c r="C5" s="44"/>
      <c r="D5" s="130"/>
      <c r="E5" s="130"/>
      <c r="F5" s="130"/>
      <c r="G5" s="130"/>
      <c r="H5" s="130"/>
      <c r="I5" s="129"/>
    </row>
    <row r="6" spans="1:13" customFormat="1" ht="13.5" x14ac:dyDescent="0.2">
      <c r="A6" s="82"/>
      <c r="B6" s="83"/>
      <c r="C6" s="83"/>
      <c r="D6" s="79"/>
      <c r="E6" s="79"/>
      <c r="F6" s="79"/>
      <c r="G6" s="79"/>
      <c r="H6" s="79"/>
      <c r="I6" s="79"/>
    </row>
    <row r="7" spans="1:13" customFormat="1" ht="75" x14ac:dyDescent="0.2">
      <c r="A7" s="86" t="s">
        <v>64</v>
      </c>
      <c r="B7" s="77" t="s">
        <v>366</v>
      </c>
      <c r="C7" s="77" t="s">
        <v>367</v>
      </c>
      <c r="D7" s="77" t="s">
        <v>372</v>
      </c>
      <c r="E7" s="77" t="s">
        <v>373</v>
      </c>
      <c r="F7" s="77" t="s">
        <v>368</v>
      </c>
      <c r="G7" s="77" t="s">
        <v>369</v>
      </c>
      <c r="H7" s="77" t="s">
        <v>379</v>
      </c>
      <c r="I7" s="77" t="s">
        <v>370</v>
      </c>
    </row>
    <row r="8" spans="1:13" customFormat="1" ht="15" x14ac:dyDescent="0.2">
      <c r="A8" s="76">
        <v>1</v>
      </c>
      <c r="B8" s="76">
        <v>2</v>
      </c>
      <c r="C8" s="77">
        <v>3</v>
      </c>
      <c r="D8" s="76">
        <v>6</v>
      </c>
      <c r="E8" s="77">
        <v>7</v>
      </c>
      <c r="F8" s="76">
        <v>8</v>
      </c>
      <c r="G8" s="76">
        <v>9</v>
      </c>
      <c r="H8" s="76">
        <v>10</v>
      </c>
      <c r="I8" s="77">
        <v>11</v>
      </c>
    </row>
    <row r="9" spans="1:13" customFormat="1" ht="15" x14ac:dyDescent="0.2">
      <c r="A9" s="36">
        <v>1</v>
      </c>
      <c r="B9" s="15"/>
      <c r="C9" s="15"/>
      <c r="D9" s="15"/>
      <c r="E9" s="15"/>
      <c r="F9" s="125"/>
      <c r="G9" s="125"/>
      <c r="H9" s="125"/>
      <c r="I9" s="15"/>
    </row>
    <row r="10" spans="1:13" customFormat="1" ht="15" x14ac:dyDescent="0.2">
      <c r="A10" s="36">
        <v>2</v>
      </c>
      <c r="B10" s="15"/>
      <c r="C10" s="15"/>
      <c r="D10" s="15"/>
      <c r="E10" s="15"/>
      <c r="F10" s="125"/>
      <c r="G10" s="125"/>
      <c r="H10" s="125"/>
      <c r="I10" s="15"/>
    </row>
    <row r="11" spans="1:13" customFormat="1" ht="15" x14ac:dyDescent="0.2">
      <c r="A11" s="36">
        <v>3</v>
      </c>
      <c r="B11" s="15"/>
      <c r="C11" s="15"/>
      <c r="D11" s="15"/>
      <c r="E11" s="15"/>
      <c r="F11" s="125"/>
      <c r="G11" s="125"/>
      <c r="H11" s="125"/>
      <c r="I11" s="15"/>
    </row>
    <row r="12" spans="1:13" customFormat="1" ht="15" x14ac:dyDescent="0.2">
      <c r="A12" s="36">
        <v>4</v>
      </c>
      <c r="B12" s="15"/>
      <c r="C12" s="15"/>
      <c r="D12" s="15"/>
      <c r="E12" s="15"/>
      <c r="F12" s="125"/>
      <c r="G12" s="125"/>
      <c r="H12" s="125"/>
      <c r="I12" s="15"/>
    </row>
    <row r="13" spans="1:13" customFormat="1" ht="15" x14ac:dyDescent="0.2">
      <c r="A13" s="36">
        <v>5</v>
      </c>
      <c r="B13" s="15"/>
      <c r="C13" s="15"/>
      <c r="D13" s="15"/>
      <c r="E13" s="15"/>
      <c r="F13" s="125"/>
      <c r="G13" s="125"/>
      <c r="H13" s="125"/>
      <c r="I13" s="15"/>
    </row>
    <row r="14" spans="1:13" customFormat="1" ht="15" x14ac:dyDescent="0.2">
      <c r="A14" s="36">
        <v>6</v>
      </c>
      <c r="B14" s="15"/>
      <c r="C14" s="15"/>
      <c r="D14" s="15"/>
      <c r="E14" s="15"/>
      <c r="F14" s="125"/>
      <c r="G14" s="125"/>
      <c r="H14" s="125"/>
      <c r="I14" s="15"/>
    </row>
    <row r="15" spans="1:13" customFormat="1" ht="15" x14ac:dyDescent="0.2">
      <c r="A15" s="36">
        <v>7</v>
      </c>
      <c r="B15" s="15"/>
      <c r="C15" s="15"/>
      <c r="D15" s="15"/>
      <c r="E15" s="15"/>
      <c r="F15" s="125"/>
      <c r="G15" s="125"/>
      <c r="H15" s="125"/>
      <c r="I15" s="15"/>
    </row>
    <row r="16" spans="1:13" customFormat="1" ht="15" x14ac:dyDescent="0.2">
      <c r="A16" s="36">
        <v>8</v>
      </c>
      <c r="B16" s="15"/>
      <c r="C16" s="15"/>
      <c r="D16" s="15"/>
      <c r="E16" s="15"/>
      <c r="F16" s="125"/>
      <c r="G16" s="125"/>
      <c r="H16" s="125"/>
      <c r="I16" s="15"/>
    </row>
    <row r="17" spans="1:9" customFormat="1" ht="15" x14ac:dyDescent="0.2">
      <c r="A17" s="36">
        <v>9</v>
      </c>
      <c r="B17" s="15"/>
      <c r="C17" s="15"/>
      <c r="D17" s="15"/>
      <c r="E17" s="15"/>
      <c r="F17" s="125"/>
      <c r="G17" s="125"/>
      <c r="H17" s="125"/>
      <c r="I17" s="15"/>
    </row>
    <row r="18" spans="1:9" customFormat="1" ht="15" x14ac:dyDescent="0.2">
      <c r="A18" s="36">
        <v>10</v>
      </c>
      <c r="B18" s="15"/>
      <c r="C18" s="15"/>
      <c r="D18" s="15"/>
      <c r="E18" s="15"/>
      <c r="F18" s="125"/>
      <c r="G18" s="125"/>
      <c r="H18" s="125"/>
      <c r="I18" s="15"/>
    </row>
    <row r="19" spans="1:9" customFormat="1" ht="15" x14ac:dyDescent="0.2">
      <c r="A19" s="36">
        <v>11</v>
      </c>
      <c r="B19" s="15"/>
      <c r="C19" s="15"/>
      <c r="D19" s="15"/>
      <c r="E19" s="15"/>
      <c r="F19" s="125"/>
      <c r="G19" s="125"/>
      <c r="H19" s="125"/>
      <c r="I19" s="15"/>
    </row>
    <row r="20" spans="1:9" customFormat="1" ht="15" x14ac:dyDescent="0.2">
      <c r="A20" s="36">
        <v>12</v>
      </c>
      <c r="B20" s="15"/>
      <c r="C20" s="15"/>
      <c r="D20" s="15"/>
      <c r="E20" s="15"/>
      <c r="F20" s="125"/>
      <c r="G20" s="125"/>
      <c r="H20" s="125"/>
      <c r="I20" s="15"/>
    </row>
    <row r="21" spans="1:9" customFormat="1" ht="15" x14ac:dyDescent="0.2">
      <c r="A21" s="36">
        <v>13</v>
      </c>
      <c r="B21" s="15"/>
      <c r="C21" s="15"/>
      <c r="D21" s="15"/>
      <c r="E21" s="15"/>
      <c r="F21" s="125"/>
      <c r="G21" s="125"/>
      <c r="H21" s="125"/>
      <c r="I21" s="15"/>
    </row>
    <row r="22" spans="1:9" customFormat="1" ht="15" x14ac:dyDescent="0.2">
      <c r="A22" s="36">
        <v>14</v>
      </c>
      <c r="B22" s="15"/>
      <c r="C22" s="15"/>
      <c r="D22" s="15"/>
      <c r="E22" s="15"/>
      <c r="F22" s="125"/>
      <c r="G22" s="125"/>
      <c r="H22" s="125"/>
      <c r="I22" s="15"/>
    </row>
    <row r="23" spans="1:9" customFormat="1" ht="15" x14ac:dyDescent="0.2">
      <c r="A23" s="36">
        <v>15</v>
      </c>
      <c r="B23" s="15"/>
      <c r="C23" s="15"/>
      <c r="D23" s="15"/>
      <c r="E23" s="15"/>
      <c r="F23" s="125"/>
      <c r="G23" s="125"/>
      <c r="H23" s="125"/>
      <c r="I23" s="15"/>
    </row>
    <row r="24" spans="1:9" customFormat="1" ht="15" x14ac:dyDescent="0.2">
      <c r="A24" s="36">
        <v>16</v>
      </c>
      <c r="B24" s="15"/>
      <c r="C24" s="15"/>
      <c r="D24" s="15"/>
      <c r="E24" s="15"/>
      <c r="F24" s="125"/>
      <c r="G24" s="125"/>
      <c r="H24" s="125"/>
      <c r="I24" s="15"/>
    </row>
    <row r="25" spans="1:9" customFormat="1" ht="15" x14ac:dyDescent="0.2">
      <c r="A25" s="36">
        <v>17</v>
      </c>
      <c r="B25" s="15"/>
      <c r="C25" s="15"/>
      <c r="D25" s="15"/>
      <c r="E25" s="15"/>
      <c r="F25" s="125"/>
      <c r="G25" s="125"/>
      <c r="H25" s="125"/>
      <c r="I25" s="15"/>
    </row>
    <row r="26" spans="1:9" customFormat="1" ht="15" x14ac:dyDescent="0.2">
      <c r="A26" s="36">
        <v>18</v>
      </c>
      <c r="B26" s="15"/>
      <c r="C26" s="15"/>
      <c r="D26" s="15"/>
      <c r="E26" s="15"/>
      <c r="F26" s="125"/>
      <c r="G26" s="125"/>
      <c r="H26" s="125"/>
      <c r="I26" s="15"/>
    </row>
    <row r="27" spans="1:9" customFormat="1" ht="15" x14ac:dyDescent="0.2">
      <c r="A27" s="36" t="s">
        <v>273</v>
      </c>
      <c r="B27" s="15"/>
      <c r="C27" s="15"/>
      <c r="D27" s="15"/>
      <c r="E27" s="15"/>
      <c r="F27" s="125"/>
      <c r="G27" s="125"/>
      <c r="H27" s="125"/>
      <c r="I27" s="15"/>
    </row>
    <row r="28" spans="1:9" x14ac:dyDescent="0.2">
      <c r="A28" s="131"/>
      <c r="B28" s="131"/>
      <c r="C28" s="131"/>
      <c r="D28" s="131"/>
      <c r="E28" s="131"/>
      <c r="F28" s="131"/>
      <c r="G28" s="131"/>
      <c r="H28" s="131"/>
      <c r="I28" s="131"/>
    </row>
    <row r="29" spans="1:9" x14ac:dyDescent="0.2">
      <c r="A29" s="131"/>
      <c r="B29" s="131"/>
      <c r="C29" s="131"/>
      <c r="D29" s="131"/>
      <c r="E29" s="131"/>
      <c r="F29" s="131"/>
      <c r="G29" s="131"/>
      <c r="H29" s="131"/>
      <c r="I29" s="131"/>
    </row>
    <row r="30" spans="1:9" x14ac:dyDescent="0.2">
      <c r="A30" s="132"/>
      <c r="B30" s="131"/>
      <c r="C30" s="131"/>
      <c r="D30" s="131"/>
      <c r="E30" s="131"/>
      <c r="F30" s="131"/>
      <c r="G30" s="131"/>
      <c r="H30" s="131"/>
      <c r="I30" s="131"/>
    </row>
    <row r="31" spans="1:9" ht="15" x14ac:dyDescent="0.3">
      <c r="A31" s="107"/>
      <c r="B31" s="109" t="s">
        <v>107</v>
      </c>
      <c r="C31" s="107"/>
      <c r="D31" s="107"/>
      <c r="E31" s="110"/>
      <c r="F31" s="107"/>
      <c r="G31" s="107"/>
      <c r="H31" s="107"/>
      <c r="I31" s="107"/>
    </row>
    <row r="32" spans="1:9" ht="15" x14ac:dyDescent="0.3">
      <c r="A32" s="107"/>
      <c r="B32" s="107"/>
      <c r="C32" s="111"/>
      <c r="D32" s="107"/>
      <c r="F32" s="111"/>
      <c r="G32" s="136"/>
    </row>
    <row r="33" spans="2:6" ht="15" x14ac:dyDescent="0.3">
      <c r="B33" s="107"/>
      <c r="C33" s="113" t="s">
        <v>263</v>
      </c>
      <c r="D33" s="107"/>
      <c r="F33" s="114" t="s">
        <v>268</v>
      </c>
    </row>
    <row r="34" spans="2:6" ht="15" x14ac:dyDescent="0.3">
      <c r="B34" s="107"/>
      <c r="C34" s="115" t="s">
        <v>139</v>
      </c>
      <c r="D34" s="107"/>
      <c r="F34" s="107" t="s">
        <v>264</v>
      </c>
    </row>
    <row r="35" spans="2:6" ht="15" x14ac:dyDescent="0.3">
      <c r="B35" s="107"/>
      <c r="C35" s="115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view="pageBreakPreview" zoomScale="80" zoomScaleSheetLayoutView="80" workbookViewId="0">
      <selection activeCell="H19" sqref="H19"/>
    </sheetView>
  </sheetViews>
  <sheetFormatPr defaultRowHeight="15" x14ac:dyDescent="0.3"/>
  <cols>
    <col min="1" max="1" width="10" style="107" customWidth="1"/>
    <col min="2" max="2" width="20.28515625" style="107" customWidth="1"/>
    <col min="3" max="3" width="36" style="107" bestFit="1" customWidth="1"/>
    <col min="4" max="4" width="29" style="107" customWidth="1"/>
    <col min="5" max="5" width="22.5703125" style="107" customWidth="1"/>
    <col min="6" max="6" width="20" style="107" customWidth="1"/>
    <col min="7" max="7" width="29.28515625" style="107" customWidth="1"/>
    <col min="8" max="8" width="27.140625" style="107" customWidth="1"/>
    <col min="9" max="9" width="26.42578125" style="16" customWidth="1"/>
    <col min="10" max="10" width="0.5703125" style="107" customWidth="1"/>
    <col min="11" max="16384" width="9.140625" style="107"/>
  </cols>
  <sheetData>
    <row r="1" spans="1:10" x14ac:dyDescent="0.3">
      <c r="A1" s="38" t="s">
        <v>384</v>
      </c>
      <c r="B1" s="40"/>
      <c r="C1" s="40"/>
      <c r="D1" s="40"/>
      <c r="E1" s="40"/>
      <c r="F1" s="40"/>
      <c r="G1" s="40"/>
      <c r="H1" s="40"/>
      <c r="I1" s="588" t="s">
        <v>198</v>
      </c>
      <c r="J1" s="93"/>
    </row>
    <row r="2" spans="1:10" x14ac:dyDescent="0.3">
      <c r="A2" s="40" t="s">
        <v>140</v>
      </c>
      <c r="B2" s="40"/>
      <c r="C2" s="40"/>
      <c r="D2" s="40"/>
      <c r="E2" s="40"/>
      <c r="F2" s="40"/>
      <c r="G2" s="40"/>
      <c r="H2" s="40"/>
      <c r="I2" s="582" t="str">
        <f>'ფორმა N1'!L2</f>
        <v>01/01/2019-31/12/2019</v>
      </c>
      <c r="J2" s="93"/>
    </row>
    <row r="3" spans="1:10" x14ac:dyDescent="0.3">
      <c r="A3" s="40"/>
      <c r="B3" s="40"/>
      <c r="C3" s="40"/>
      <c r="D3" s="40"/>
      <c r="E3" s="40"/>
      <c r="F3" s="40"/>
      <c r="G3" s="40"/>
      <c r="H3" s="40"/>
      <c r="I3" s="60"/>
      <c r="J3" s="93"/>
    </row>
    <row r="4" spans="1:10" x14ac:dyDescent="0.3">
      <c r="A4" s="41" t="str">
        <f>'[6]ფორმა N2'!A4</f>
        <v>ანგარიშვალდებული პირის დასახელება:</v>
      </c>
      <c r="B4" s="40"/>
      <c r="C4" s="40"/>
      <c r="D4" s="40"/>
      <c r="E4" s="40"/>
      <c r="F4" s="40"/>
      <c r="G4" s="40"/>
      <c r="H4" s="40"/>
      <c r="I4" s="40"/>
      <c r="J4" s="61"/>
    </row>
    <row r="5" spans="1:10" x14ac:dyDescent="0.3">
      <c r="A5" s="604" t="str">
        <f>'ფორმა N1'!A5</f>
        <v>მპგ "ევროპული საქართველო-მოძრაობა თავისუფლებისთვის"</v>
      </c>
      <c r="B5" s="604"/>
      <c r="C5" s="604"/>
      <c r="D5" s="604"/>
      <c r="E5" s="604"/>
      <c r="F5" s="604"/>
      <c r="G5" s="604"/>
      <c r="H5" s="604"/>
      <c r="I5" s="604"/>
      <c r="J5" s="114"/>
    </row>
    <row r="6" spans="1:10" x14ac:dyDescent="0.3">
      <c r="A6" s="41"/>
      <c r="B6" s="40"/>
      <c r="C6" s="40"/>
      <c r="D6" s="40"/>
      <c r="E6" s="40"/>
      <c r="F6" s="40"/>
      <c r="G6" s="40"/>
      <c r="H6" s="40"/>
      <c r="I6" s="40"/>
      <c r="J6" s="61"/>
    </row>
    <row r="7" spans="1:10" x14ac:dyDescent="0.3">
      <c r="A7" s="40"/>
      <c r="B7" s="40"/>
      <c r="C7" s="40"/>
      <c r="D7" s="40"/>
      <c r="E7" s="40"/>
      <c r="F7" s="40"/>
      <c r="G7" s="40"/>
      <c r="H7" s="40"/>
      <c r="I7" s="40"/>
      <c r="J7" s="62"/>
    </row>
    <row r="8" spans="1:10" ht="63.75" customHeight="1" x14ac:dyDescent="0.3">
      <c r="A8" s="576" t="s">
        <v>64</v>
      </c>
      <c r="B8" s="577" t="s">
        <v>363</v>
      </c>
      <c r="C8" s="318" t="s">
        <v>403</v>
      </c>
      <c r="D8" s="318" t="s">
        <v>404</v>
      </c>
      <c r="E8" s="318" t="s">
        <v>364</v>
      </c>
      <c r="F8" s="318" t="s">
        <v>376</v>
      </c>
      <c r="G8" s="318" t="s">
        <v>377</v>
      </c>
      <c r="H8" s="318" t="s">
        <v>408</v>
      </c>
      <c r="I8" s="637" t="s">
        <v>378</v>
      </c>
      <c r="J8" s="62"/>
    </row>
    <row r="9" spans="1:10" ht="18" customHeight="1" x14ac:dyDescent="0.3">
      <c r="A9" s="446">
        <v>1</v>
      </c>
      <c r="B9" s="342">
        <v>42769</v>
      </c>
      <c r="C9" s="343" t="s">
        <v>551</v>
      </c>
      <c r="D9" s="340" t="s">
        <v>553</v>
      </c>
      <c r="E9" s="341" t="s">
        <v>2091</v>
      </c>
      <c r="F9" s="341"/>
      <c r="G9" s="341"/>
      <c r="H9" s="341"/>
      <c r="I9" s="341">
        <v>1943</v>
      </c>
      <c r="J9" s="62"/>
    </row>
    <row r="10" spans="1:10" ht="18" customHeight="1" x14ac:dyDescent="0.3">
      <c r="A10" s="446">
        <v>2</v>
      </c>
      <c r="B10" s="342"/>
      <c r="C10" s="339" t="s">
        <v>555</v>
      </c>
      <c r="D10" s="340" t="s">
        <v>554</v>
      </c>
      <c r="E10" s="341" t="s">
        <v>2091</v>
      </c>
      <c r="F10" s="341"/>
      <c r="G10" s="341"/>
      <c r="H10" s="341"/>
      <c r="I10" s="406">
        <v>731.77</v>
      </c>
      <c r="J10" s="62"/>
    </row>
    <row r="11" spans="1:10" ht="18" customHeight="1" x14ac:dyDescent="0.3">
      <c r="A11" s="446">
        <v>3</v>
      </c>
      <c r="B11" s="342">
        <v>43471</v>
      </c>
      <c r="C11" s="339" t="s">
        <v>552</v>
      </c>
      <c r="D11" s="340" t="s">
        <v>514</v>
      </c>
      <c r="E11" s="341" t="s">
        <v>2091</v>
      </c>
      <c r="F11" s="341"/>
      <c r="G11" s="341"/>
      <c r="H11" s="341"/>
      <c r="I11" s="406">
        <v>437</v>
      </c>
      <c r="J11" s="62"/>
    </row>
    <row r="12" spans="1:10" ht="18" customHeight="1" x14ac:dyDescent="0.3">
      <c r="A12" s="446">
        <v>4</v>
      </c>
      <c r="B12" s="342"/>
      <c r="C12" s="339" t="s">
        <v>560</v>
      </c>
      <c r="D12" s="340" t="s">
        <v>561</v>
      </c>
      <c r="E12" s="341" t="s">
        <v>2091</v>
      </c>
      <c r="F12" s="341"/>
      <c r="G12" s="341"/>
      <c r="H12" s="341"/>
      <c r="I12" s="341">
        <v>396.4</v>
      </c>
      <c r="J12" s="62"/>
    </row>
    <row r="13" spans="1:10" ht="18" customHeight="1" x14ac:dyDescent="0.3">
      <c r="A13" s="446">
        <v>5</v>
      </c>
      <c r="B13" s="342"/>
      <c r="C13" s="343" t="s">
        <v>556</v>
      </c>
      <c r="D13" s="340" t="s">
        <v>559</v>
      </c>
      <c r="E13" s="341" t="s">
        <v>2091</v>
      </c>
      <c r="F13" s="341"/>
      <c r="G13" s="341"/>
      <c r="H13" s="341"/>
      <c r="I13" s="341">
        <v>115.11</v>
      </c>
      <c r="J13" s="62"/>
    </row>
    <row r="14" spans="1:10" ht="30" x14ac:dyDescent="0.3">
      <c r="A14" s="446">
        <v>6</v>
      </c>
      <c r="B14" s="342"/>
      <c r="C14" s="339" t="s">
        <v>557</v>
      </c>
      <c r="D14" s="340" t="s">
        <v>558</v>
      </c>
      <c r="E14" s="341" t="s">
        <v>2091</v>
      </c>
      <c r="F14" s="341"/>
      <c r="G14" s="341"/>
      <c r="H14" s="341"/>
      <c r="I14" s="341">
        <v>4.24</v>
      </c>
      <c r="J14" s="62"/>
    </row>
    <row r="15" spans="1:10" ht="18" customHeight="1" x14ac:dyDescent="0.3">
      <c r="A15" s="446">
        <v>7</v>
      </c>
      <c r="B15" s="578"/>
      <c r="C15" s="343" t="s">
        <v>2086</v>
      </c>
      <c r="D15" s="334" t="s">
        <v>2092</v>
      </c>
      <c r="E15" s="341" t="s">
        <v>2091</v>
      </c>
      <c r="F15" s="341"/>
      <c r="G15" s="341"/>
      <c r="H15" s="341"/>
      <c r="I15" s="341">
        <v>1.6</v>
      </c>
      <c r="J15" s="62"/>
    </row>
    <row r="16" spans="1:10" ht="18" customHeight="1" x14ac:dyDescent="0.3">
      <c r="A16" s="446">
        <v>8</v>
      </c>
      <c r="B16" s="578"/>
      <c r="C16" s="343" t="s">
        <v>2087</v>
      </c>
      <c r="D16" s="334" t="s">
        <v>2093</v>
      </c>
      <c r="E16" s="341" t="s">
        <v>2091</v>
      </c>
      <c r="F16" s="341"/>
      <c r="G16" s="341"/>
      <c r="H16" s="341"/>
      <c r="I16" s="341">
        <v>181.44</v>
      </c>
      <c r="J16" s="62"/>
    </row>
    <row r="17" spans="1:10" ht="18" customHeight="1" x14ac:dyDescent="0.3">
      <c r="A17" s="446">
        <v>9</v>
      </c>
      <c r="B17" s="342">
        <v>43466</v>
      </c>
      <c r="C17" s="408" t="s">
        <v>2090</v>
      </c>
      <c r="D17" s="340" t="s">
        <v>813</v>
      </c>
      <c r="E17" s="341" t="s">
        <v>334</v>
      </c>
      <c r="F17" s="341"/>
      <c r="G17" s="341"/>
      <c r="H17" s="341"/>
      <c r="I17" s="341">
        <v>470.4</v>
      </c>
      <c r="J17" s="62"/>
    </row>
    <row r="18" spans="1:10" ht="18" customHeight="1" x14ac:dyDescent="0.3">
      <c r="A18" s="446">
        <v>10</v>
      </c>
      <c r="B18" s="342">
        <v>43497</v>
      </c>
      <c r="C18" s="343" t="s">
        <v>2088</v>
      </c>
      <c r="D18" s="340" t="s">
        <v>2094</v>
      </c>
      <c r="E18" s="341" t="s">
        <v>2091</v>
      </c>
      <c r="F18" s="341"/>
      <c r="G18" s="341"/>
      <c r="H18" s="341"/>
      <c r="I18" s="341">
        <v>4.9000000000000004</v>
      </c>
      <c r="J18" s="62"/>
    </row>
    <row r="19" spans="1:10" ht="18" customHeight="1" x14ac:dyDescent="0.3">
      <c r="A19" s="446">
        <v>11</v>
      </c>
      <c r="B19" s="578" t="s">
        <v>2096</v>
      </c>
      <c r="C19" s="343" t="s">
        <v>2089</v>
      </c>
      <c r="D19" s="340" t="s">
        <v>2095</v>
      </c>
      <c r="E19" s="341" t="s">
        <v>2091</v>
      </c>
      <c r="F19" s="341"/>
      <c r="G19" s="341"/>
      <c r="H19" s="341"/>
      <c r="I19" s="341">
        <v>80</v>
      </c>
      <c r="J19" s="62"/>
    </row>
    <row r="20" spans="1:10" x14ac:dyDescent="0.3">
      <c r="A20" s="442">
        <v>12</v>
      </c>
      <c r="B20" s="338" t="s">
        <v>2104</v>
      </c>
      <c r="C20" s="339" t="s">
        <v>2102</v>
      </c>
      <c r="D20" s="340" t="s">
        <v>2103</v>
      </c>
      <c r="E20" s="341" t="s">
        <v>2091</v>
      </c>
      <c r="F20" s="320"/>
      <c r="G20" s="320"/>
      <c r="H20" s="320"/>
      <c r="I20" s="320">
        <v>26</v>
      </c>
      <c r="J20" s="62"/>
    </row>
    <row r="21" spans="1:10" x14ac:dyDescent="0.3">
      <c r="A21" s="95">
        <v>13</v>
      </c>
      <c r="B21" s="119"/>
      <c r="C21" s="97"/>
      <c r="D21" s="97"/>
      <c r="E21" s="96"/>
      <c r="F21" s="96"/>
      <c r="G21" s="96"/>
      <c r="H21" s="96"/>
      <c r="I21" s="96"/>
      <c r="J21" s="62"/>
    </row>
    <row r="22" spans="1:10" x14ac:dyDescent="0.3">
      <c r="A22" s="95">
        <v>14</v>
      </c>
      <c r="B22" s="119"/>
      <c r="C22" s="97"/>
      <c r="D22" s="97"/>
      <c r="E22" s="96"/>
      <c r="F22" s="96"/>
      <c r="G22" s="96"/>
      <c r="H22" s="96"/>
      <c r="I22" s="96"/>
      <c r="J22" s="62"/>
    </row>
    <row r="23" spans="1:10" x14ac:dyDescent="0.3">
      <c r="A23" s="95">
        <v>15</v>
      </c>
      <c r="B23" s="119"/>
      <c r="C23" s="97"/>
      <c r="D23" s="97"/>
      <c r="E23" s="96"/>
      <c r="F23" s="96"/>
      <c r="G23" s="96"/>
      <c r="H23" s="96"/>
      <c r="I23" s="96"/>
      <c r="J23" s="62"/>
    </row>
    <row r="24" spans="1:10" x14ac:dyDescent="0.3">
      <c r="A24" s="95">
        <v>16</v>
      </c>
      <c r="B24" s="119"/>
      <c r="C24" s="97"/>
      <c r="D24" s="97"/>
      <c r="E24" s="96"/>
      <c r="F24" s="96"/>
      <c r="G24" s="96"/>
      <c r="H24" s="96"/>
      <c r="I24" s="96"/>
      <c r="J24" s="62"/>
    </row>
    <row r="25" spans="1:10" x14ac:dyDescent="0.3">
      <c r="A25" s="95">
        <v>17</v>
      </c>
      <c r="B25" s="119"/>
      <c r="C25" s="100"/>
      <c r="D25" s="100"/>
      <c r="E25" s="99"/>
      <c r="F25" s="99"/>
      <c r="G25" s="99"/>
      <c r="H25" s="149"/>
      <c r="I25" s="96"/>
      <c r="J25" s="62"/>
    </row>
    <row r="26" spans="1:10" x14ac:dyDescent="0.3">
      <c r="A26" s="95">
        <v>18</v>
      </c>
      <c r="B26" s="119"/>
      <c r="C26" s="100"/>
      <c r="D26" s="100"/>
      <c r="E26" s="99"/>
      <c r="F26" s="99"/>
      <c r="G26" s="99"/>
      <c r="H26" s="149"/>
      <c r="I26" s="96"/>
      <c r="J26" s="62"/>
    </row>
    <row r="27" spans="1:10" x14ac:dyDescent="0.3">
      <c r="A27" s="95">
        <v>19</v>
      </c>
      <c r="B27" s="119"/>
      <c r="C27" s="100"/>
      <c r="D27" s="100"/>
      <c r="E27" s="99"/>
      <c r="F27" s="99"/>
      <c r="G27" s="99"/>
      <c r="H27" s="149"/>
      <c r="I27" s="96"/>
      <c r="J27" s="62"/>
    </row>
    <row r="28" spans="1:10" x14ac:dyDescent="0.3">
      <c r="A28" s="95">
        <v>20</v>
      </c>
      <c r="B28" s="119"/>
      <c r="C28" s="100"/>
      <c r="D28" s="100"/>
      <c r="E28" s="99"/>
      <c r="F28" s="99"/>
      <c r="G28" s="99"/>
      <c r="H28" s="149"/>
      <c r="I28" s="96"/>
      <c r="J28" s="62"/>
    </row>
    <row r="29" spans="1:10" x14ac:dyDescent="0.3">
      <c r="A29" s="95">
        <v>21</v>
      </c>
      <c r="B29" s="119"/>
      <c r="C29" s="100"/>
      <c r="D29" s="100"/>
      <c r="E29" s="99"/>
      <c r="F29" s="99"/>
      <c r="G29" s="99"/>
      <c r="H29" s="149"/>
      <c r="I29" s="96"/>
      <c r="J29" s="62"/>
    </row>
    <row r="30" spans="1:10" x14ac:dyDescent="0.3">
      <c r="A30" s="95">
        <v>22</v>
      </c>
      <c r="B30" s="119"/>
      <c r="C30" s="100"/>
      <c r="D30" s="100"/>
      <c r="E30" s="99"/>
      <c r="F30" s="99"/>
      <c r="G30" s="99"/>
      <c r="H30" s="149"/>
      <c r="I30" s="96"/>
      <c r="J30" s="62"/>
    </row>
    <row r="31" spans="1:10" x14ac:dyDescent="0.3">
      <c r="A31" s="95">
        <v>23</v>
      </c>
      <c r="B31" s="119"/>
      <c r="C31" s="100"/>
      <c r="D31" s="100"/>
      <c r="E31" s="99"/>
      <c r="F31" s="99"/>
      <c r="G31" s="99"/>
      <c r="H31" s="149"/>
      <c r="I31" s="96"/>
      <c r="J31" s="62"/>
    </row>
    <row r="32" spans="1:10" x14ac:dyDescent="0.3">
      <c r="A32" s="95">
        <v>24</v>
      </c>
      <c r="B32" s="119"/>
      <c r="C32" s="100"/>
      <c r="D32" s="100"/>
      <c r="E32" s="99"/>
      <c r="F32" s="99"/>
      <c r="G32" s="99"/>
      <c r="H32" s="149"/>
      <c r="I32" s="96"/>
      <c r="J32" s="62"/>
    </row>
    <row r="33" spans="1:12" x14ac:dyDescent="0.3">
      <c r="A33" s="95">
        <v>25</v>
      </c>
      <c r="B33" s="119"/>
      <c r="C33" s="100"/>
      <c r="D33" s="100"/>
      <c r="E33" s="99"/>
      <c r="F33" s="99"/>
      <c r="G33" s="99"/>
      <c r="H33" s="149"/>
      <c r="I33" s="96"/>
      <c r="J33" s="62"/>
    </row>
    <row r="34" spans="1:12" x14ac:dyDescent="0.3">
      <c r="A34" s="95" t="s">
        <v>273</v>
      </c>
      <c r="B34" s="119"/>
      <c r="C34" s="100"/>
      <c r="D34" s="100"/>
      <c r="E34" s="99"/>
      <c r="F34" s="99"/>
      <c r="G34" s="150"/>
      <c r="H34" s="151" t="s">
        <v>397</v>
      </c>
      <c r="I34" s="159">
        <f>SUM(I9:I33)</f>
        <v>4391.8599999999997</v>
      </c>
      <c r="J34" s="62"/>
    </row>
    <row r="36" spans="1:12" x14ac:dyDescent="0.3">
      <c r="A36" s="107" t="s">
        <v>426</v>
      </c>
    </row>
    <row r="38" spans="1:12" x14ac:dyDescent="0.3">
      <c r="B38" s="109" t="s">
        <v>107</v>
      </c>
      <c r="F38" s="110"/>
    </row>
    <row r="39" spans="1:12" x14ac:dyDescent="0.3">
      <c r="F39" s="108"/>
      <c r="I39" s="64"/>
      <c r="J39" s="108"/>
      <c r="K39" s="108"/>
      <c r="L39" s="108"/>
    </row>
    <row r="40" spans="1:12" x14ac:dyDescent="0.3">
      <c r="C40" s="111"/>
      <c r="F40" s="111"/>
      <c r="G40" s="111"/>
      <c r="H40" s="114"/>
      <c r="I40" s="252"/>
      <c r="J40" s="108"/>
      <c r="K40" s="108"/>
      <c r="L40" s="108"/>
    </row>
    <row r="41" spans="1:12" x14ac:dyDescent="0.3">
      <c r="A41" s="108"/>
      <c r="C41" s="113" t="s">
        <v>263</v>
      </c>
      <c r="F41" s="114" t="s">
        <v>268</v>
      </c>
      <c r="G41" s="113"/>
      <c r="H41" s="113"/>
      <c r="I41" s="252"/>
      <c r="J41" s="108"/>
      <c r="K41" s="108"/>
      <c r="L41" s="108"/>
    </row>
    <row r="42" spans="1:12" x14ac:dyDescent="0.3">
      <c r="A42" s="108"/>
      <c r="C42" s="115" t="s">
        <v>139</v>
      </c>
      <c r="F42" s="107" t="s">
        <v>264</v>
      </c>
      <c r="I42" s="64"/>
      <c r="J42" s="108"/>
      <c r="K42" s="108"/>
      <c r="L42" s="108"/>
    </row>
    <row r="43" spans="1:12" s="108" customFormat="1" x14ac:dyDescent="0.3">
      <c r="B43" s="107"/>
      <c r="C43" s="115"/>
      <c r="G43" s="115"/>
      <c r="H43" s="115"/>
      <c r="I43" s="64"/>
    </row>
    <row r="44" spans="1:12" s="108" customFormat="1" ht="12.75" x14ac:dyDescent="0.2">
      <c r="I44" s="64"/>
    </row>
    <row r="45" spans="1:12" s="108" customFormat="1" ht="12.75" x14ac:dyDescent="0.2">
      <c r="I45" s="64"/>
    </row>
    <row r="46" spans="1:12" s="108" customFormat="1" ht="12.75" x14ac:dyDescent="0.2">
      <c r="I46" s="64"/>
    </row>
    <row r="47" spans="1:12" s="108" customFormat="1" ht="12.75" x14ac:dyDescent="0.2">
      <c r="I47" s="64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4"/>
  </dataValidations>
  <printOptions gridLines="1"/>
  <pageMargins left="0.7" right="0.7" top="0.75" bottom="0.75" header="0.3" footer="0.3"/>
  <pageSetup scale="56" fitToHeight="0" orientation="landscape" r:id="rId1"/>
  <ignoredErrors>
    <ignoredError sqref="D9 D10:D11 D12:D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view="pageBreakPreview" zoomScaleSheetLayoutView="100" workbookViewId="0">
      <selection activeCell="D1" sqref="D1:F1048576"/>
    </sheetView>
  </sheetViews>
  <sheetFormatPr defaultRowHeight="12.75" x14ac:dyDescent="0.2"/>
  <cols>
    <col min="1" max="1" width="7.28515625" style="121" customWidth="1"/>
    <col min="2" max="2" width="57.28515625" style="121" customWidth="1"/>
    <col min="3" max="3" width="24.7109375" style="188" customWidth="1"/>
    <col min="4" max="16384" width="9.140625" style="121"/>
  </cols>
  <sheetData>
    <row r="1" spans="1:3" s="6" customFormat="1" ht="18.75" customHeight="1" x14ac:dyDescent="0.3">
      <c r="A1" s="805" t="s">
        <v>488</v>
      </c>
      <c r="B1" s="805"/>
      <c r="C1" s="588" t="s">
        <v>109</v>
      </c>
    </row>
    <row r="2" spans="1:3" s="6" customFormat="1" ht="15" x14ac:dyDescent="0.3">
      <c r="A2" s="805"/>
      <c r="B2" s="805"/>
      <c r="C2" s="584" t="str">
        <f>'ფორმა N1'!L2</f>
        <v>01/01/2019-31/12/2019</v>
      </c>
    </row>
    <row r="3" spans="1:3" s="6" customFormat="1" ht="15" x14ac:dyDescent="0.3">
      <c r="A3" s="184" t="s">
        <v>140</v>
      </c>
      <c r="B3" s="583"/>
      <c r="C3" s="587"/>
    </row>
    <row r="4" spans="1:3" s="6" customFormat="1" ht="15" x14ac:dyDescent="0.3">
      <c r="A4" s="67"/>
      <c r="B4" s="583"/>
      <c r="C4" s="587"/>
    </row>
    <row r="5" spans="1:3" s="13" customFormat="1" ht="15" x14ac:dyDescent="0.3">
      <c r="A5" s="806" t="s">
        <v>269</v>
      </c>
      <c r="B5" s="806"/>
      <c r="C5" s="67"/>
    </row>
    <row r="6" spans="1:3" s="13" customFormat="1" ht="15" x14ac:dyDescent="0.3">
      <c r="A6" s="807" t="str">
        <f>'ფორმა N1'!A5</f>
        <v>მპგ "ევროპული საქართველო-მოძრაობა თავისუფლებისთვის"</v>
      </c>
      <c r="B6" s="807"/>
      <c r="C6" s="67"/>
    </row>
    <row r="7" spans="1:3" x14ac:dyDescent="0.2">
      <c r="A7" s="185"/>
      <c r="B7" s="185"/>
      <c r="C7" s="185"/>
    </row>
    <row r="8" spans="1:3" x14ac:dyDescent="0.2">
      <c r="A8" s="185"/>
      <c r="B8" s="185"/>
      <c r="C8" s="185"/>
    </row>
    <row r="9" spans="1:3" ht="30" customHeight="1" x14ac:dyDescent="0.2">
      <c r="A9" s="638" t="s">
        <v>64</v>
      </c>
      <c r="B9" s="638" t="s">
        <v>11</v>
      </c>
      <c r="C9" s="639" t="s">
        <v>9</v>
      </c>
    </row>
    <row r="10" spans="1:3" ht="15" x14ac:dyDescent="0.3">
      <c r="A10" s="257">
        <v>1</v>
      </c>
      <c r="B10" s="258" t="s">
        <v>57</v>
      </c>
      <c r="C10" s="266">
        <f>'ფორმა N4'!D9+'ფორმა N5'!D9+'ფორმა N6'!D10</f>
        <v>2806248.12</v>
      </c>
    </row>
    <row r="11" spans="1:3" ht="15" x14ac:dyDescent="0.3">
      <c r="A11" s="259">
        <v>1.1000000000000001</v>
      </c>
      <c r="B11" s="258" t="s">
        <v>489</v>
      </c>
      <c r="C11" s="266">
        <f>'ფორმა N4'!D37+'ფორმა N5'!D37</f>
        <v>132949.44</v>
      </c>
    </row>
    <row r="12" spans="1:3" ht="15" x14ac:dyDescent="0.3">
      <c r="A12" s="260" t="s">
        <v>30</v>
      </c>
      <c r="B12" s="258" t="s">
        <v>490</v>
      </c>
      <c r="C12" s="266">
        <f>'ფორმა N4'!D38+'ფორმა N5'!D38</f>
        <v>77700.31</v>
      </c>
    </row>
    <row r="13" spans="1:3" ht="15" x14ac:dyDescent="0.3">
      <c r="A13" s="259">
        <v>1.2</v>
      </c>
      <c r="B13" s="258" t="s">
        <v>58</v>
      </c>
      <c r="C13" s="266">
        <f>'ფორმა N4'!D10+'ფორმა N5'!D10</f>
        <v>687180.45</v>
      </c>
    </row>
    <row r="14" spans="1:3" ht="15" x14ac:dyDescent="0.3">
      <c r="A14" s="751">
        <v>1.3</v>
      </c>
      <c r="B14" s="752" t="s">
        <v>491</v>
      </c>
      <c r="C14" s="753">
        <f>'ფორმა N4'!D15+'ფორმა N5'!D15+'ფორმა N6'!D17</f>
        <v>23140.190000000002</v>
      </c>
    </row>
    <row r="15" spans="1:3" ht="15" x14ac:dyDescent="0.2">
      <c r="A15" s="804"/>
      <c r="B15" s="804"/>
      <c r="C15" s="804"/>
    </row>
    <row r="16" spans="1:3" ht="30" customHeight="1" x14ac:dyDescent="0.2">
      <c r="A16" s="261" t="s">
        <v>64</v>
      </c>
      <c r="B16" s="261" t="s">
        <v>244</v>
      </c>
      <c r="C16" s="265" t="s">
        <v>67</v>
      </c>
    </row>
    <row r="17" spans="1:3" ht="15" x14ac:dyDescent="0.3">
      <c r="A17" s="257">
        <v>2</v>
      </c>
      <c r="B17" s="258" t="s">
        <v>492</v>
      </c>
      <c r="C17" s="267">
        <f>'ფორმა N2'!D9+'ფორმა N2'!D26+'ფორმა N3'!D9+'ფორმა N3'!D26</f>
        <v>1748662.6099999999</v>
      </c>
    </row>
    <row r="18" spans="1:3" ht="15" x14ac:dyDescent="0.3">
      <c r="A18" s="261">
        <v>2.1</v>
      </c>
      <c r="B18" s="258" t="s">
        <v>493</v>
      </c>
      <c r="C18" s="267">
        <f>'ფორმა N2'!D17+'ფორმა N3'!D17</f>
        <v>1164177</v>
      </c>
    </row>
    <row r="19" spans="1:3" ht="15" x14ac:dyDescent="0.3">
      <c r="A19" s="261">
        <v>2.2000000000000002</v>
      </c>
      <c r="B19" s="258" t="s">
        <v>494</v>
      </c>
      <c r="C19" s="267">
        <f>'ფორმა N2'!D18+'ფორმა N3'!D18</f>
        <v>168340</v>
      </c>
    </row>
    <row r="20" spans="1:3" ht="15" x14ac:dyDescent="0.3">
      <c r="A20" s="261">
        <v>2.2999999999999998</v>
      </c>
      <c r="B20" s="258" t="s">
        <v>495</v>
      </c>
      <c r="C20" s="267">
        <f>SUM(C21:C25)</f>
        <v>289981.71999999997</v>
      </c>
    </row>
    <row r="21" spans="1:3" ht="15" x14ac:dyDescent="0.3">
      <c r="A21" s="260" t="s">
        <v>496</v>
      </c>
      <c r="B21" s="262" t="s">
        <v>497</v>
      </c>
      <c r="C21" s="267">
        <f>'ფორმა N2'!D13+'ფორმა N3'!D13</f>
        <v>6490</v>
      </c>
    </row>
    <row r="22" spans="1:3" ht="15" x14ac:dyDescent="0.3">
      <c r="A22" s="260" t="s">
        <v>498</v>
      </c>
      <c r="B22" s="262" t="s">
        <v>499</v>
      </c>
      <c r="C22" s="267">
        <f>'ფორმა N2'!C27+'ფორმა N3'!C27</f>
        <v>283491.71999999997</v>
      </c>
    </row>
    <row r="23" spans="1:3" ht="15" x14ac:dyDescent="0.3">
      <c r="A23" s="260" t="s">
        <v>500</v>
      </c>
      <c r="B23" s="262" t="s">
        <v>501</v>
      </c>
      <c r="C23" s="267">
        <f>'ფორმა N2'!D14+'ფორმა N3'!D14</f>
        <v>0</v>
      </c>
    </row>
    <row r="24" spans="1:3" ht="15" x14ac:dyDescent="0.3">
      <c r="A24" s="260" t="s">
        <v>502</v>
      </c>
      <c r="B24" s="262" t="s">
        <v>503</v>
      </c>
      <c r="C24" s="267">
        <f>'ფორმა N2'!C31+'ფორმა N3'!C31</f>
        <v>0</v>
      </c>
    </row>
    <row r="25" spans="1:3" ht="15" x14ac:dyDescent="0.3">
      <c r="A25" s="186" t="s">
        <v>504</v>
      </c>
      <c r="B25" s="187" t="s">
        <v>505</v>
      </c>
      <c r="C25" s="267">
        <f>'ფორმა N2'!D11+'ფორმა N3'!D11</f>
        <v>0</v>
      </c>
    </row>
    <row r="26" spans="1:3" ht="15" x14ac:dyDescent="0.3">
      <c r="A26" s="192"/>
      <c r="B26" s="191"/>
      <c r="C26" s="268"/>
    </row>
    <row r="27" spans="1:3" ht="15" x14ac:dyDescent="0.3">
      <c r="A27" s="192"/>
      <c r="B27" s="191"/>
      <c r="C27" s="268"/>
    </row>
    <row r="28" spans="1:3" ht="15" x14ac:dyDescent="0.3">
      <c r="A28" s="13"/>
      <c r="B28" s="13"/>
      <c r="C28" s="190"/>
    </row>
    <row r="29" spans="1:3" ht="15" x14ac:dyDescent="0.3">
      <c r="A29" s="120" t="s">
        <v>107</v>
      </c>
      <c r="B29" s="13"/>
      <c r="C29" s="190"/>
    </row>
    <row r="30" spans="1:3" ht="15" x14ac:dyDescent="0.3">
      <c r="A30" s="13"/>
      <c r="B30" s="13"/>
      <c r="C30" s="190"/>
    </row>
    <row r="31" spans="1:3" ht="15" x14ac:dyDescent="0.3">
      <c r="A31" s="13"/>
      <c r="B31" s="13"/>
      <c r="C31" s="190"/>
    </row>
    <row r="32" spans="1:3" ht="15" x14ac:dyDescent="0.3">
      <c r="B32" s="120" t="s">
        <v>266</v>
      </c>
      <c r="C32" s="190"/>
    </row>
    <row r="33" spans="2:3" ht="15" x14ac:dyDescent="0.3">
      <c r="B33" s="13" t="s">
        <v>265</v>
      </c>
      <c r="C33" s="190"/>
    </row>
    <row r="34" spans="2:3" x14ac:dyDescent="0.2">
      <c r="B34" s="189" t="s">
        <v>139</v>
      </c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33">
        <v>40907</v>
      </c>
      <c r="C2" t="s">
        <v>200</v>
      </c>
      <c r="E2" t="s">
        <v>231</v>
      </c>
      <c r="G2" s="34" t="s">
        <v>236</v>
      </c>
    </row>
    <row r="3" spans="1:7" ht="15" x14ac:dyDescent="0.2">
      <c r="A3" s="33">
        <v>40908</v>
      </c>
      <c r="C3" t="s">
        <v>201</v>
      </c>
      <c r="E3" t="s">
        <v>232</v>
      </c>
      <c r="G3" s="34" t="s">
        <v>237</v>
      </c>
    </row>
    <row r="4" spans="1:7" ht="15" x14ac:dyDescent="0.2">
      <c r="A4" s="33">
        <v>40909</v>
      </c>
      <c r="C4" t="s">
        <v>202</v>
      </c>
      <c r="E4" t="s">
        <v>233</v>
      </c>
      <c r="G4" s="34" t="s">
        <v>238</v>
      </c>
    </row>
    <row r="5" spans="1:7" x14ac:dyDescent="0.2">
      <c r="A5" s="33">
        <v>40910</v>
      </c>
      <c r="C5" t="s">
        <v>203</v>
      </c>
      <c r="E5" t="s">
        <v>234</v>
      </c>
    </row>
    <row r="6" spans="1:7" x14ac:dyDescent="0.2">
      <c r="A6" s="33">
        <v>40911</v>
      </c>
      <c r="C6" t="s">
        <v>204</v>
      </c>
    </row>
    <row r="7" spans="1:7" x14ac:dyDescent="0.2">
      <c r="A7" s="33">
        <v>40912</v>
      </c>
      <c r="C7" t="s">
        <v>205</v>
      </c>
    </row>
    <row r="8" spans="1:7" x14ac:dyDescent="0.2">
      <c r="A8" s="33">
        <v>40913</v>
      </c>
      <c r="C8" t="s">
        <v>206</v>
      </c>
    </row>
    <row r="9" spans="1:7" x14ac:dyDescent="0.2">
      <c r="A9" s="33">
        <v>40914</v>
      </c>
      <c r="C9" t="s">
        <v>207</v>
      </c>
    </row>
    <row r="10" spans="1:7" x14ac:dyDescent="0.2">
      <c r="A10" s="33">
        <v>40915</v>
      </c>
      <c r="C10" t="s">
        <v>208</v>
      </c>
    </row>
    <row r="11" spans="1:7" x14ac:dyDescent="0.2">
      <c r="A11" s="33">
        <v>40916</v>
      </c>
      <c r="C11" t="s">
        <v>209</v>
      </c>
    </row>
    <row r="12" spans="1:7" x14ac:dyDescent="0.2">
      <c r="A12" s="33">
        <v>40917</v>
      </c>
      <c r="C12" t="s">
        <v>210</v>
      </c>
    </row>
    <row r="13" spans="1:7" x14ac:dyDescent="0.2">
      <c r="A13" s="33">
        <v>40918</v>
      </c>
      <c r="C13" t="s">
        <v>211</v>
      </c>
    </row>
    <row r="14" spans="1:7" x14ac:dyDescent="0.2">
      <c r="A14" s="33">
        <v>40919</v>
      </c>
      <c r="C14" t="s">
        <v>212</v>
      </c>
    </row>
    <row r="15" spans="1:7" x14ac:dyDescent="0.2">
      <c r="A15" s="33">
        <v>40920</v>
      </c>
      <c r="C15" t="s">
        <v>213</v>
      </c>
    </row>
    <row r="16" spans="1:7" x14ac:dyDescent="0.2">
      <c r="A16" s="33">
        <v>40921</v>
      </c>
      <c r="C16" t="s">
        <v>214</v>
      </c>
    </row>
    <row r="17" spans="1:3" x14ac:dyDescent="0.2">
      <c r="A17" s="33">
        <v>40922</v>
      </c>
      <c r="C17" t="s">
        <v>215</v>
      </c>
    </row>
    <row r="18" spans="1:3" x14ac:dyDescent="0.2">
      <c r="A18" s="33">
        <v>40923</v>
      </c>
      <c r="C18" t="s">
        <v>216</v>
      </c>
    </row>
    <row r="19" spans="1:3" x14ac:dyDescent="0.2">
      <c r="A19" s="33">
        <v>40924</v>
      </c>
      <c r="C19" t="s">
        <v>217</v>
      </c>
    </row>
    <row r="20" spans="1:3" x14ac:dyDescent="0.2">
      <c r="A20" s="33">
        <v>40925</v>
      </c>
      <c r="C20" t="s">
        <v>218</v>
      </c>
    </row>
    <row r="21" spans="1:3" x14ac:dyDescent="0.2">
      <c r="A21" s="33">
        <v>40926</v>
      </c>
    </row>
    <row r="22" spans="1:3" x14ac:dyDescent="0.2">
      <c r="A22" s="33">
        <v>40927</v>
      </c>
    </row>
    <row r="23" spans="1:3" x14ac:dyDescent="0.2">
      <c r="A23" s="33">
        <v>40928</v>
      </c>
    </row>
    <row r="24" spans="1:3" x14ac:dyDescent="0.2">
      <c r="A24" s="33">
        <v>40929</v>
      </c>
    </row>
    <row r="25" spans="1:3" x14ac:dyDescent="0.2">
      <c r="A25" s="33">
        <v>40930</v>
      </c>
    </row>
    <row r="26" spans="1:3" x14ac:dyDescent="0.2">
      <c r="A26" s="33">
        <v>40931</v>
      </c>
    </row>
    <row r="27" spans="1:3" x14ac:dyDescent="0.2">
      <c r="A27" s="33">
        <v>40932</v>
      </c>
    </row>
    <row r="28" spans="1:3" x14ac:dyDescent="0.2">
      <c r="A28" s="33">
        <v>40933</v>
      </c>
    </row>
    <row r="29" spans="1:3" x14ac:dyDescent="0.2">
      <c r="A29" s="33">
        <v>40934</v>
      </c>
    </row>
    <row r="30" spans="1:3" x14ac:dyDescent="0.2">
      <c r="A30" s="33">
        <v>40935</v>
      </c>
    </row>
    <row r="31" spans="1:3" x14ac:dyDescent="0.2">
      <c r="A31" s="33">
        <v>40936</v>
      </c>
    </row>
    <row r="32" spans="1:3" x14ac:dyDescent="0.2">
      <c r="A32" s="33">
        <v>40937</v>
      </c>
    </row>
    <row r="33" spans="1:1" x14ac:dyDescent="0.2">
      <c r="A33" s="33">
        <v>40938</v>
      </c>
    </row>
    <row r="34" spans="1:1" x14ac:dyDescent="0.2">
      <c r="A34" s="33">
        <v>40939</v>
      </c>
    </row>
    <row r="35" spans="1:1" x14ac:dyDescent="0.2">
      <c r="A35" s="33">
        <v>40941</v>
      </c>
    </row>
    <row r="36" spans="1:1" x14ac:dyDescent="0.2">
      <c r="A36" s="33">
        <v>40942</v>
      </c>
    </row>
    <row r="37" spans="1:1" x14ac:dyDescent="0.2">
      <c r="A37" s="33">
        <v>40943</v>
      </c>
    </row>
    <row r="38" spans="1:1" x14ac:dyDescent="0.2">
      <c r="A38" s="33">
        <v>40944</v>
      </c>
    </row>
    <row r="39" spans="1:1" x14ac:dyDescent="0.2">
      <c r="A39" s="33">
        <v>40945</v>
      </c>
    </row>
    <row r="40" spans="1:1" x14ac:dyDescent="0.2">
      <c r="A40" s="33">
        <v>40946</v>
      </c>
    </row>
    <row r="41" spans="1:1" x14ac:dyDescent="0.2">
      <c r="A41" s="33">
        <v>40947</v>
      </c>
    </row>
    <row r="42" spans="1:1" x14ac:dyDescent="0.2">
      <c r="A42" s="33">
        <v>40948</v>
      </c>
    </row>
    <row r="43" spans="1:1" x14ac:dyDescent="0.2">
      <c r="A43" s="33">
        <v>40949</v>
      </c>
    </row>
    <row r="44" spans="1:1" x14ac:dyDescent="0.2">
      <c r="A44" s="33">
        <v>40950</v>
      </c>
    </row>
    <row r="45" spans="1:1" x14ac:dyDescent="0.2">
      <c r="A45" s="33">
        <v>40951</v>
      </c>
    </row>
    <row r="46" spans="1:1" x14ac:dyDescent="0.2">
      <c r="A46" s="33">
        <v>40952</v>
      </c>
    </row>
    <row r="47" spans="1:1" x14ac:dyDescent="0.2">
      <c r="A47" s="33">
        <v>40953</v>
      </c>
    </row>
    <row r="48" spans="1:1" x14ac:dyDescent="0.2">
      <c r="A48" s="33">
        <v>40954</v>
      </c>
    </row>
    <row r="49" spans="1:1" x14ac:dyDescent="0.2">
      <c r="A49" s="33">
        <v>40955</v>
      </c>
    </row>
    <row r="50" spans="1:1" x14ac:dyDescent="0.2">
      <c r="A50" s="33">
        <v>40956</v>
      </c>
    </row>
    <row r="51" spans="1:1" x14ac:dyDescent="0.2">
      <c r="A51" s="33">
        <v>40957</v>
      </c>
    </row>
    <row r="52" spans="1:1" x14ac:dyDescent="0.2">
      <c r="A52" s="33">
        <v>40958</v>
      </c>
    </row>
    <row r="53" spans="1:1" x14ac:dyDescent="0.2">
      <c r="A53" s="33">
        <v>40959</v>
      </c>
    </row>
    <row r="54" spans="1:1" x14ac:dyDescent="0.2">
      <c r="A54" s="33">
        <v>40960</v>
      </c>
    </row>
    <row r="55" spans="1:1" x14ac:dyDescent="0.2">
      <c r="A55" s="33">
        <v>40961</v>
      </c>
    </row>
    <row r="56" spans="1:1" x14ac:dyDescent="0.2">
      <c r="A56" s="33">
        <v>40962</v>
      </c>
    </row>
    <row r="57" spans="1:1" x14ac:dyDescent="0.2">
      <c r="A57" s="33">
        <v>40963</v>
      </c>
    </row>
    <row r="58" spans="1:1" x14ac:dyDescent="0.2">
      <c r="A58" s="33">
        <v>40964</v>
      </c>
    </row>
    <row r="59" spans="1:1" x14ac:dyDescent="0.2">
      <c r="A59" s="33">
        <v>40965</v>
      </c>
    </row>
    <row r="60" spans="1:1" x14ac:dyDescent="0.2">
      <c r="A60" s="33">
        <v>40966</v>
      </c>
    </row>
    <row r="61" spans="1:1" x14ac:dyDescent="0.2">
      <c r="A61" s="33">
        <v>40967</v>
      </c>
    </row>
    <row r="62" spans="1:1" x14ac:dyDescent="0.2">
      <c r="A62" s="33">
        <v>40968</v>
      </c>
    </row>
    <row r="63" spans="1:1" x14ac:dyDescent="0.2">
      <c r="A63" s="33">
        <v>40969</v>
      </c>
    </row>
    <row r="64" spans="1:1" x14ac:dyDescent="0.2">
      <c r="A64" s="33">
        <v>40970</v>
      </c>
    </row>
    <row r="65" spans="1:1" x14ac:dyDescent="0.2">
      <c r="A65" s="33">
        <v>40971</v>
      </c>
    </row>
    <row r="66" spans="1:1" x14ac:dyDescent="0.2">
      <c r="A66" s="33">
        <v>40972</v>
      </c>
    </row>
    <row r="67" spans="1:1" x14ac:dyDescent="0.2">
      <c r="A67" s="33">
        <v>40973</v>
      </c>
    </row>
    <row r="68" spans="1:1" x14ac:dyDescent="0.2">
      <c r="A68" s="33">
        <v>40974</v>
      </c>
    </row>
    <row r="69" spans="1:1" x14ac:dyDescent="0.2">
      <c r="A69" s="33">
        <v>40975</v>
      </c>
    </row>
    <row r="70" spans="1:1" x14ac:dyDescent="0.2">
      <c r="A70" s="33">
        <v>40976</v>
      </c>
    </row>
    <row r="71" spans="1:1" x14ac:dyDescent="0.2">
      <c r="A71" s="33">
        <v>40977</v>
      </c>
    </row>
    <row r="72" spans="1:1" x14ac:dyDescent="0.2">
      <c r="A72" s="33">
        <v>40978</v>
      </c>
    </row>
    <row r="73" spans="1:1" x14ac:dyDescent="0.2">
      <c r="A73" s="33">
        <v>40979</v>
      </c>
    </row>
    <row r="74" spans="1:1" x14ac:dyDescent="0.2">
      <c r="A74" s="33">
        <v>40980</v>
      </c>
    </row>
    <row r="75" spans="1:1" x14ac:dyDescent="0.2">
      <c r="A75" s="33">
        <v>40981</v>
      </c>
    </row>
    <row r="76" spans="1:1" x14ac:dyDescent="0.2">
      <c r="A76" s="33">
        <v>40982</v>
      </c>
    </row>
    <row r="77" spans="1:1" x14ac:dyDescent="0.2">
      <c r="A77" s="33">
        <v>40983</v>
      </c>
    </row>
    <row r="78" spans="1:1" x14ac:dyDescent="0.2">
      <c r="A78" s="33">
        <v>40984</v>
      </c>
    </row>
    <row r="79" spans="1:1" x14ac:dyDescent="0.2">
      <c r="A79" s="33">
        <v>40985</v>
      </c>
    </row>
    <row r="80" spans="1:1" x14ac:dyDescent="0.2">
      <c r="A80" s="33">
        <v>40986</v>
      </c>
    </row>
    <row r="81" spans="1:1" x14ac:dyDescent="0.2">
      <c r="A81" s="33">
        <v>40987</v>
      </c>
    </row>
    <row r="82" spans="1:1" x14ac:dyDescent="0.2">
      <c r="A82" s="33">
        <v>40988</v>
      </c>
    </row>
    <row r="83" spans="1:1" x14ac:dyDescent="0.2">
      <c r="A83" s="33">
        <v>40989</v>
      </c>
    </row>
    <row r="84" spans="1:1" x14ac:dyDescent="0.2">
      <c r="A84" s="33">
        <v>40990</v>
      </c>
    </row>
    <row r="85" spans="1:1" x14ac:dyDescent="0.2">
      <c r="A85" s="33">
        <v>40991</v>
      </c>
    </row>
    <row r="86" spans="1:1" x14ac:dyDescent="0.2">
      <c r="A86" s="33">
        <v>40992</v>
      </c>
    </row>
    <row r="87" spans="1:1" x14ac:dyDescent="0.2">
      <c r="A87" s="33">
        <v>40993</v>
      </c>
    </row>
    <row r="88" spans="1:1" x14ac:dyDescent="0.2">
      <c r="A88" s="33">
        <v>40994</v>
      </c>
    </row>
    <row r="89" spans="1:1" x14ac:dyDescent="0.2">
      <c r="A89" s="33">
        <v>40995</v>
      </c>
    </row>
    <row r="90" spans="1:1" x14ac:dyDescent="0.2">
      <c r="A90" s="33">
        <v>40996</v>
      </c>
    </row>
    <row r="91" spans="1:1" x14ac:dyDescent="0.2">
      <c r="A91" s="33">
        <v>40997</v>
      </c>
    </row>
    <row r="92" spans="1:1" x14ac:dyDescent="0.2">
      <c r="A92" s="33">
        <v>40998</v>
      </c>
    </row>
    <row r="93" spans="1:1" x14ac:dyDescent="0.2">
      <c r="A93" s="33">
        <v>40999</v>
      </c>
    </row>
    <row r="94" spans="1:1" x14ac:dyDescent="0.2">
      <c r="A94" s="33">
        <v>41000</v>
      </c>
    </row>
    <row r="95" spans="1:1" x14ac:dyDescent="0.2">
      <c r="A95" s="33">
        <v>41001</v>
      </c>
    </row>
    <row r="96" spans="1:1" x14ac:dyDescent="0.2">
      <c r="A96" s="33">
        <v>41002</v>
      </c>
    </row>
    <row r="97" spans="1:1" x14ac:dyDescent="0.2">
      <c r="A97" s="33">
        <v>41003</v>
      </c>
    </row>
    <row r="98" spans="1:1" x14ac:dyDescent="0.2">
      <c r="A98" s="33">
        <v>41004</v>
      </c>
    </row>
    <row r="99" spans="1:1" x14ac:dyDescent="0.2">
      <c r="A99" s="33">
        <v>41005</v>
      </c>
    </row>
    <row r="100" spans="1:1" x14ac:dyDescent="0.2">
      <c r="A100" s="33">
        <v>41006</v>
      </c>
    </row>
    <row r="101" spans="1:1" x14ac:dyDescent="0.2">
      <c r="A101" s="33">
        <v>41007</v>
      </c>
    </row>
    <row r="102" spans="1:1" x14ac:dyDescent="0.2">
      <c r="A102" s="33">
        <v>41008</v>
      </c>
    </row>
    <row r="103" spans="1:1" x14ac:dyDescent="0.2">
      <c r="A103" s="33">
        <v>41009</v>
      </c>
    </row>
    <row r="104" spans="1:1" x14ac:dyDescent="0.2">
      <c r="A104" s="33">
        <v>41010</v>
      </c>
    </row>
    <row r="105" spans="1:1" x14ac:dyDescent="0.2">
      <c r="A105" s="33">
        <v>41011</v>
      </c>
    </row>
    <row r="106" spans="1:1" x14ac:dyDescent="0.2">
      <c r="A106" s="33">
        <v>41012</v>
      </c>
    </row>
    <row r="107" spans="1:1" x14ac:dyDescent="0.2">
      <c r="A107" s="33">
        <v>41013</v>
      </c>
    </row>
    <row r="108" spans="1:1" x14ac:dyDescent="0.2">
      <c r="A108" s="33">
        <v>41014</v>
      </c>
    </row>
    <row r="109" spans="1:1" x14ac:dyDescent="0.2">
      <c r="A109" s="33">
        <v>41015</v>
      </c>
    </row>
    <row r="110" spans="1:1" x14ac:dyDescent="0.2">
      <c r="A110" s="33">
        <v>41016</v>
      </c>
    </row>
    <row r="111" spans="1:1" x14ac:dyDescent="0.2">
      <c r="A111" s="33">
        <v>41017</v>
      </c>
    </row>
    <row r="112" spans="1:1" x14ac:dyDescent="0.2">
      <c r="A112" s="33">
        <v>41018</v>
      </c>
    </row>
    <row r="113" spans="1:1" x14ac:dyDescent="0.2">
      <c r="A113" s="33">
        <v>41019</v>
      </c>
    </row>
    <row r="114" spans="1:1" x14ac:dyDescent="0.2">
      <c r="A114" s="33">
        <v>41020</v>
      </c>
    </row>
    <row r="115" spans="1:1" x14ac:dyDescent="0.2">
      <c r="A115" s="33">
        <v>41021</v>
      </c>
    </row>
    <row r="116" spans="1:1" x14ac:dyDescent="0.2">
      <c r="A116" s="33">
        <v>41022</v>
      </c>
    </row>
    <row r="117" spans="1:1" x14ac:dyDescent="0.2">
      <c r="A117" s="33">
        <v>41023</v>
      </c>
    </row>
    <row r="118" spans="1:1" x14ac:dyDescent="0.2">
      <c r="A118" s="33">
        <v>41024</v>
      </c>
    </row>
    <row r="119" spans="1:1" x14ac:dyDescent="0.2">
      <c r="A119" s="33">
        <v>41025</v>
      </c>
    </row>
    <row r="120" spans="1:1" x14ac:dyDescent="0.2">
      <c r="A120" s="33">
        <v>41026</v>
      </c>
    </row>
    <row r="121" spans="1:1" x14ac:dyDescent="0.2">
      <c r="A121" s="33">
        <v>41027</v>
      </c>
    </row>
    <row r="122" spans="1:1" x14ac:dyDescent="0.2">
      <c r="A122" s="33">
        <v>41028</v>
      </c>
    </row>
    <row r="123" spans="1:1" x14ac:dyDescent="0.2">
      <c r="A123" s="33">
        <v>41029</v>
      </c>
    </row>
    <row r="124" spans="1:1" x14ac:dyDescent="0.2">
      <c r="A124" s="33">
        <v>41030</v>
      </c>
    </row>
    <row r="125" spans="1:1" x14ac:dyDescent="0.2">
      <c r="A125" s="33">
        <v>41031</v>
      </c>
    </row>
    <row r="126" spans="1:1" x14ac:dyDescent="0.2">
      <c r="A126" s="33">
        <v>41032</v>
      </c>
    </row>
    <row r="127" spans="1:1" x14ac:dyDescent="0.2">
      <c r="A127" s="33">
        <v>41033</v>
      </c>
    </row>
    <row r="128" spans="1:1" x14ac:dyDescent="0.2">
      <c r="A128" s="33">
        <v>41034</v>
      </c>
    </row>
    <row r="129" spans="1:1" x14ac:dyDescent="0.2">
      <c r="A129" s="33">
        <v>41035</v>
      </c>
    </row>
    <row r="130" spans="1:1" x14ac:dyDescent="0.2">
      <c r="A130" s="33">
        <v>41036</v>
      </c>
    </row>
    <row r="131" spans="1:1" x14ac:dyDescent="0.2">
      <c r="A131" s="33">
        <v>41037</v>
      </c>
    </row>
    <row r="132" spans="1:1" x14ac:dyDescent="0.2">
      <c r="A132" s="33">
        <v>41038</v>
      </c>
    </row>
    <row r="133" spans="1:1" x14ac:dyDescent="0.2">
      <c r="A133" s="33">
        <v>41039</v>
      </c>
    </row>
    <row r="134" spans="1:1" x14ac:dyDescent="0.2">
      <c r="A134" s="33">
        <v>41040</v>
      </c>
    </row>
    <row r="135" spans="1:1" x14ac:dyDescent="0.2">
      <c r="A135" s="33">
        <v>41041</v>
      </c>
    </row>
    <row r="136" spans="1:1" x14ac:dyDescent="0.2">
      <c r="A136" s="33">
        <v>41042</v>
      </c>
    </row>
    <row r="137" spans="1:1" x14ac:dyDescent="0.2">
      <c r="A137" s="33">
        <v>41043</v>
      </c>
    </row>
    <row r="138" spans="1:1" x14ac:dyDescent="0.2">
      <c r="A138" s="33">
        <v>41044</v>
      </c>
    </row>
    <row r="139" spans="1:1" x14ac:dyDescent="0.2">
      <c r="A139" s="33">
        <v>41045</v>
      </c>
    </row>
    <row r="140" spans="1:1" x14ac:dyDescent="0.2">
      <c r="A140" s="33">
        <v>41046</v>
      </c>
    </row>
    <row r="141" spans="1:1" x14ac:dyDescent="0.2">
      <c r="A141" s="33">
        <v>41047</v>
      </c>
    </row>
    <row r="142" spans="1:1" x14ac:dyDescent="0.2">
      <c r="A142" s="33">
        <v>41048</v>
      </c>
    </row>
    <row r="143" spans="1:1" x14ac:dyDescent="0.2">
      <c r="A143" s="33">
        <v>41049</v>
      </c>
    </row>
    <row r="144" spans="1:1" x14ac:dyDescent="0.2">
      <c r="A144" s="33">
        <v>41050</v>
      </c>
    </row>
    <row r="145" spans="1:1" x14ac:dyDescent="0.2">
      <c r="A145" s="33">
        <v>41051</v>
      </c>
    </row>
    <row r="146" spans="1:1" x14ac:dyDescent="0.2">
      <c r="A146" s="33">
        <v>41052</v>
      </c>
    </row>
    <row r="147" spans="1:1" x14ac:dyDescent="0.2">
      <c r="A147" s="33">
        <v>41053</v>
      </c>
    </row>
    <row r="148" spans="1:1" x14ac:dyDescent="0.2">
      <c r="A148" s="33">
        <v>41054</v>
      </c>
    </row>
    <row r="149" spans="1:1" x14ac:dyDescent="0.2">
      <c r="A149" s="33">
        <v>41055</v>
      </c>
    </row>
    <row r="150" spans="1:1" x14ac:dyDescent="0.2">
      <c r="A150" s="33">
        <v>41056</v>
      </c>
    </row>
    <row r="151" spans="1:1" x14ac:dyDescent="0.2">
      <c r="A151" s="33">
        <v>41057</v>
      </c>
    </row>
    <row r="152" spans="1:1" x14ac:dyDescent="0.2">
      <c r="A152" s="33">
        <v>41058</v>
      </c>
    </row>
    <row r="153" spans="1:1" x14ac:dyDescent="0.2">
      <c r="A153" s="33">
        <v>41059</v>
      </c>
    </row>
    <row r="154" spans="1:1" x14ac:dyDescent="0.2">
      <c r="A154" s="33">
        <v>41060</v>
      </c>
    </row>
    <row r="155" spans="1:1" x14ac:dyDescent="0.2">
      <c r="A155" s="33">
        <v>41061</v>
      </c>
    </row>
    <row r="156" spans="1:1" x14ac:dyDescent="0.2">
      <c r="A156" s="33">
        <v>41062</v>
      </c>
    </row>
    <row r="157" spans="1:1" x14ac:dyDescent="0.2">
      <c r="A157" s="33">
        <v>41063</v>
      </c>
    </row>
    <row r="158" spans="1:1" x14ac:dyDescent="0.2">
      <c r="A158" s="33">
        <v>41064</v>
      </c>
    </row>
    <row r="159" spans="1:1" x14ac:dyDescent="0.2">
      <c r="A159" s="33">
        <v>41065</v>
      </c>
    </row>
    <row r="160" spans="1:1" x14ac:dyDescent="0.2">
      <c r="A160" s="33">
        <v>41066</v>
      </c>
    </row>
    <row r="161" spans="1:1" x14ac:dyDescent="0.2">
      <c r="A161" s="33">
        <v>41067</v>
      </c>
    </row>
    <row r="162" spans="1:1" x14ac:dyDescent="0.2">
      <c r="A162" s="33">
        <v>41068</v>
      </c>
    </row>
    <row r="163" spans="1:1" x14ac:dyDescent="0.2">
      <c r="A163" s="33">
        <v>41069</v>
      </c>
    </row>
    <row r="164" spans="1:1" x14ac:dyDescent="0.2">
      <c r="A164" s="33">
        <v>41070</v>
      </c>
    </row>
    <row r="165" spans="1:1" x14ac:dyDescent="0.2">
      <c r="A165" s="33">
        <v>41071</v>
      </c>
    </row>
    <row r="166" spans="1:1" x14ac:dyDescent="0.2">
      <c r="A166" s="33">
        <v>41072</v>
      </c>
    </row>
    <row r="167" spans="1:1" x14ac:dyDescent="0.2">
      <c r="A167" s="33">
        <v>41073</v>
      </c>
    </row>
    <row r="168" spans="1:1" x14ac:dyDescent="0.2">
      <c r="A168" s="33">
        <v>41074</v>
      </c>
    </row>
    <row r="169" spans="1:1" x14ac:dyDescent="0.2">
      <c r="A169" s="33">
        <v>41075</v>
      </c>
    </row>
    <row r="170" spans="1:1" x14ac:dyDescent="0.2">
      <c r="A170" s="33">
        <v>41076</v>
      </c>
    </row>
    <row r="171" spans="1:1" x14ac:dyDescent="0.2">
      <c r="A171" s="33">
        <v>41077</v>
      </c>
    </row>
    <row r="172" spans="1:1" x14ac:dyDescent="0.2">
      <c r="A172" s="33">
        <v>41078</v>
      </c>
    </row>
    <row r="173" spans="1:1" x14ac:dyDescent="0.2">
      <c r="A173" s="33">
        <v>41079</v>
      </c>
    </row>
    <row r="174" spans="1:1" x14ac:dyDescent="0.2">
      <c r="A174" s="33">
        <v>41080</v>
      </c>
    </row>
    <row r="175" spans="1:1" x14ac:dyDescent="0.2">
      <c r="A175" s="33">
        <v>41081</v>
      </c>
    </row>
    <row r="176" spans="1:1" x14ac:dyDescent="0.2">
      <c r="A176" s="33">
        <v>41082</v>
      </c>
    </row>
    <row r="177" spans="1:1" x14ac:dyDescent="0.2">
      <c r="A177" s="33">
        <v>41083</v>
      </c>
    </row>
    <row r="178" spans="1:1" x14ac:dyDescent="0.2">
      <c r="A178" s="33">
        <v>41084</v>
      </c>
    </row>
    <row r="179" spans="1:1" x14ac:dyDescent="0.2">
      <c r="A179" s="33">
        <v>41085</v>
      </c>
    </row>
    <row r="180" spans="1:1" x14ac:dyDescent="0.2">
      <c r="A180" s="33">
        <v>41086</v>
      </c>
    </row>
    <row r="181" spans="1:1" x14ac:dyDescent="0.2">
      <c r="A181" s="33">
        <v>41087</v>
      </c>
    </row>
    <row r="182" spans="1:1" x14ac:dyDescent="0.2">
      <c r="A182" s="33">
        <v>41088</v>
      </c>
    </row>
    <row r="183" spans="1:1" x14ac:dyDescent="0.2">
      <c r="A183" s="33">
        <v>41089</v>
      </c>
    </row>
    <row r="184" spans="1:1" x14ac:dyDescent="0.2">
      <c r="A184" s="33">
        <v>41090</v>
      </c>
    </row>
    <row r="185" spans="1:1" x14ac:dyDescent="0.2">
      <c r="A185" s="33">
        <v>41091</v>
      </c>
    </row>
    <row r="186" spans="1:1" x14ac:dyDescent="0.2">
      <c r="A186" s="33">
        <v>41092</v>
      </c>
    </row>
    <row r="187" spans="1:1" x14ac:dyDescent="0.2">
      <c r="A187" s="33">
        <v>41093</v>
      </c>
    </row>
    <row r="188" spans="1:1" x14ac:dyDescent="0.2">
      <c r="A188" s="33">
        <v>41094</v>
      </c>
    </row>
    <row r="189" spans="1:1" x14ac:dyDescent="0.2">
      <c r="A189" s="33">
        <v>41095</v>
      </c>
    </row>
    <row r="190" spans="1:1" x14ac:dyDescent="0.2">
      <c r="A190" s="33">
        <v>41096</v>
      </c>
    </row>
    <row r="191" spans="1:1" x14ac:dyDescent="0.2">
      <c r="A191" s="33">
        <v>41097</v>
      </c>
    </row>
    <row r="192" spans="1:1" x14ac:dyDescent="0.2">
      <c r="A192" s="33">
        <v>41098</v>
      </c>
    </row>
    <row r="193" spans="1:1" x14ac:dyDescent="0.2">
      <c r="A193" s="33">
        <v>41099</v>
      </c>
    </row>
    <row r="194" spans="1:1" x14ac:dyDescent="0.2">
      <c r="A194" s="33">
        <v>41100</v>
      </c>
    </row>
    <row r="195" spans="1:1" x14ac:dyDescent="0.2">
      <c r="A195" s="33">
        <v>41101</v>
      </c>
    </row>
    <row r="196" spans="1:1" x14ac:dyDescent="0.2">
      <c r="A196" s="33">
        <v>41102</v>
      </c>
    </row>
    <row r="197" spans="1:1" x14ac:dyDescent="0.2">
      <c r="A197" s="33">
        <v>41103</v>
      </c>
    </row>
    <row r="198" spans="1:1" x14ac:dyDescent="0.2">
      <c r="A198" s="33">
        <v>41104</v>
      </c>
    </row>
    <row r="199" spans="1:1" x14ac:dyDescent="0.2">
      <c r="A199" s="33">
        <v>41105</v>
      </c>
    </row>
    <row r="200" spans="1:1" x14ac:dyDescent="0.2">
      <c r="A200" s="33">
        <v>41106</v>
      </c>
    </row>
    <row r="201" spans="1:1" x14ac:dyDescent="0.2">
      <c r="A201" s="33">
        <v>41107</v>
      </c>
    </row>
    <row r="202" spans="1:1" x14ac:dyDescent="0.2">
      <c r="A202" s="33">
        <v>41108</v>
      </c>
    </row>
    <row r="203" spans="1:1" x14ac:dyDescent="0.2">
      <c r="A203" s="33">
        <v>41109</v>
      </c>
    </row>
    <row r="204" spans="1:1" x14ac:dyDescent="0.2">
      <c r="A204" s="33">
        <v>41110</v>
      </c>
    </row>
    <row r="205" spans="1:1" x14ac:dyDescent="0.2">
      <c r="A205" s="33">
        <v>41111</v>
      </c>
    </row>
    <row r="206" spans="1:1" x14ac:dyDescent="0.2">
      <c r="A206" s="33">
        <v>41112</v>
      </c>
    </row>
    <row r="207" spans="1:1" x14ac:dyDescent="0.2">
      <c r="A207" s="33">
        <v>41113</v>
      </c>
    </row>
    <row r="208" spans="1:1" x14ac:dyDescent="0.2">
      <c r="A208" s="33">
        <v>41114</v>
      </c>
    </row>
    <row r="209" spans="1:1" x14ac:dyDescent="0.2">
      <c r="A209" s="33">
        <v>41115</v>
      </c>
    </row>
    <row r="210" spans="1:1" x14ac:dyDescent="0.2">
      <c r="A210" s="33">
        <v>41116</v>
      </c>
    </row>
    <row r="211" spans="1:1" x14ac:dyDescent="0.2">
      <c r="A211" s="33">
        <v>41117</v>
      </c>
    </row>
    <row r="212" spans="1:1" x14ac:dyDescent="0.2">
      <c r="A212" s="33">
        <v>41118</v>
      </c>
    </row>
    <row r="213" spans="1:1" x14ac:dyDescent="0.2">
      <c r="A213" s="33">
        <v>41119</v>
      </c>
    </row>
    <row r="214" spans="1:1" x14ac:dyDescent="0.2">
      <c r="A214" s="33">
        <v>41120</v>
      </c>
    </row>
    <row r="215" spans="1:1" x14ac:dyDescent="0.2">
      <c r="A215" s="33">
        <v>41121</v>
      </c>
    </row>
    <row r="216" spans="1:1" x14ac:dyDescent="0.2">
      <c r="A216" s="33">
        <v>41122</v>
      </c>
    </row>
    <row r="217" spans="1:1" x14ac:dyDescent="0.2">
      <c r="A217" s="33">
        <v>41123</v>
      </c>
    </row>
    <row r="218" spans="1:1" x14ac:dyDescent="0.2">
      <c r="A218" s="33">
        <v>41124</v>
      </c>
    </row>
    <row r="219" spans="1:1" x14ac:dyDescent="0.2">
      <c r="A219" s="33">
        <v>41125</v>
      </c>
    </row>
    <row r="220" spans="1:1" x14ac:dyDescent="0.2">
      <c r="A220" s="33">
        <v>41126</v>
      </c>
    </row>
    <row r="221" spans="1:1" x14ac:dyDescent="0.2">
      <c r="A221" s="33">
        <v>41127</v>
      </c>
    </row>
    <row r="222" spans="1:1" x14ac:dyDescent="0.2">
      <c r="A222" s="33">
        <v>41128</v>
      </c>
    </row>
    <row r="223" spans="1:1" x14ac:dyDescent="0.2">
      <c r="A223" s="33">
        <v>41129</v>
      </c>
    </row>
    <row r="224" spans="1:1" x14ac:dyDescent="0.2">
      <c r="A224" s="33">
        <v>41130</v>
      </c>
    </row>
    <row r="225" spans="1:1" x14ac:dyDescent="0.2">
      <c r="A225" s="33">
        <v>41131</v>
      </c>
    </row>
    <row r="226" spans="1:1" x14ac:dyDescent="0.2">
      <c r="A226" s="33">
        <v>41132</v>
      </c>
    </row>
    <row r="227" spans="1:1" x14ac:dyDescent="0.2">
      <c r="A227" s="33">
        <v>41133</v>
      </c>
    </row>
    <row r="228" spans="1:1" x14ac:dyDescent="0.2">
      <c r="A228" s="33">
        <v>41134</v>
      </c>
    </row>
    <row r="229" spans="1:1" x14ac:dyDescent="0.2">
      <c r="A229" s="33">
        <v>41135</v>
      </c>
    </row>
    <row r="230" spans="1:1" x14ac:dyDescent="0.2">
      <c r="A230" s="33">
        <v>41136</v>
      </c>
    </row>
    <row r="231" spans="1:1" x14ac:dyDescent="0.2">
      <c r="A231" s="33">
        <v>41137</v>
      </c>
    </row>
    <row r="232" spans="1:1" x14ac:dyDescent="0.2">
      <c r="A232" s="33">
        <v>41138</v>
      </c>
    </row>
    <row r="233" spans="1:1" x14ac:dyDescent="0.2">
      <c r="A233" s="33">
        <v>41139</v>
      </c>
    </row>
    <row r="234" spans="1:1" x14ac:dyDescent="0.2">
      <c r="A234" s="33">
        <v>41140</v>
      </c>
    </row>
    <row r="235" spans="1:1" x14ac:dyDescent="0.2">
      <c r="A235" s="33">
        <v>41141</v>
      </c>
    </row>
    <row r="236" spans="1:1" x14ac:dyDescent="0.2">
      <c r="A236" s="33">
        <v>41142</v>
      </c>
    </row>
    <row r="237" spans="1:1" x14ac:dyDescent="0.2">
      <c r="A237" s="33">
        <v>41143</v>
      </c>
    </row>
    <row r="238" spans="1:1" x14ac:dyDescent="0.2">
      <c r="A238" s="33">
        <v>41144</v>
      </c>
    </row>
    <row r="239" spans="1:1" x14ac:dyDescent="0.2">
      <c r="A239" s="33">
        <v>41145</v>
      </c>
    </row>
    <row r="240" spans="1:1" x14ac:dyDescent="0.2">
      <c r="A240" s="33">
        <v>41146</v>
      </c>
    </row>
    <row r="241" spans="1:1" x14ac:dyDescent="0.2">
      <c r="A241" s="33">
        <v>41147</v>
      </c>
    </row>
    <row r="242" spans="1:1" x14ac:dyDescent="0.2">
      <c r="A242" s="33">
        <v>41148</v>
      </c>
    </row>
    <row r="243" spans="1:1" x14ac:dyDescent="0.2">
      <c r="A243" s="33">
        <v>41149</v>
      </c>
    </row>
    <row r="244" spans="1:1" x14ac:dyDescent="0.2">
      <c r="A244" s="33">
        <v>41150</v>
      </c>
    </row>
    <row r="245" spans="1:1" x14ac:dyDescent="0.2">
      <c r="A245" s="33">
        <v>41151</v>
      </c>
    </row>
    <row r="246" spans="1:1" x14ac:dyDescent="0.2">
      <c r="A246" s="33">
        <v>41152</v>
      </c>
    </row>
    <row r="247" spans="1:1" x14ac:dyDescent="0.2">
      <c r="A247" s="33">
        <v>41153</v>
      </c>
    </row>
    <row r="248" spans="1:1" x14ac:dyDescent="0.2">
      <c r="A248" s="33">
        <v>41154</v>
      </c>
    </row>
    <row r="249" spans="1:1" x14ac:dyDescent="0.2">
      <c r="A249" s="33">
        <v>41155</v>
      </c>
    </row>
    <row r="250" spans="1:1" x14ac:dyDescent="0.2">
      <c r="A250" s="33">
        <v>41156</v>
      </c>
    </row>
    <row r="251" spans="1:1" x14ac:dyDescent="0.2">
      <c r="A251" s="33">
        <v>41157</v>
      </c>
    </row>
    <row r="252" spans="1:1" x14ac:dyDescent="0.2">
      <c r="A252" s="33">
        <v>41158</v>
      </c>
    </row>
    <row r="253" spans="1:1" x14ac:dyDescent="0.2">
      <c r="A253" s="33">
        <v>41159</v>
      </c>
    </row>
    <row r="254" spans="1:1" x14ac:dyDescent="0.2">
      <c r="A254" s="33">
        <v>41160</v>
      </c>
    </row>
    <row r="255" spans="1:1" x14ac:dyDescent="0.2">
      <c r="A255" s="33">
        <v>41161</v>
      </c>
    </row>
    <row r="256" spans="1:1" x14ac:dyDescent="0.2">
      <c r="A256" s="33">
        <v>41162</v>
      </c>
    </row>
    <row r="257" spans="1:1" x14ac:dyDescent="0.2">
      <c r="A257" s="33">
        <v>41163</v>
      </c>
    </row>
    <row r="258" spans="1:1" x14ac:dyDescent="0.2">
      <c r="A258" s="33">
        <v>41164</v>
      </c>
    </row>
    <row r="259" spans="1:1" x14ac:dyDescent="0.2">
      <c r="A259" s="33">
        <v>41165</v>
      </c>
    </row>
    <row r="260" spans="1:1" x14ac:dyDescent="0.2">
      <c r="A260" s="33">
        <v>41166</v>
      </c>
    </row>
    <row r="261" spans="1:1" x14ac:dyDescent="0.2">
      <c r="A261" s="33">
        <v>41167</v>
      </c>
    </row>
    <row r="262" spans="1:1" x14ac:dyDescent="0.2">
      <c r="A262" s="33">
        <v>41168</v>
      </c>
    </row>
    <row r="263" spans="1:1" x14ac:dyDescent="0.2">
      <c r="A263" s="33">
        <v>41169</v>
      </c>
    </row>
    <row r="264" spans="1:1" x14ac:dyDescent="0.2">
      <c r="A264" s="33">
        <v>41170</v>
      </c>
    </row>
    <row r="265" spans="1:1" x14ac:dyDescent="0.2">
      <c r="A265" s="33">
        <v>41171</v>
      </c>
    </row>
    <row r="266" spans="1:1" x14ac:dyDescent="0.2">
      <c r="A266" s="33">
        <v>41172</v>
      </c>
    </row>
    <row r="267" spans="1:1" x14ac:dyDescent="0.2">
      <c r="A267" s="33">
        <v>41173</v>
      </c>
    </row>
    <row r="268" spans="1:1" x14ac:dyDescent="0.2">
      <c r="A268" s="33">
        <v>41174</v>
      </c>
    </row>
    <row r="269" spans="1:1" x14ac:dyDescent="0.2">
      <c r="A269" s="33">
        <v>41175</v>
      </c>
    </row>
    <row r="270" spans="1:1" x14ac:dyDescent="0.2">
      <c r="A270" s="33">
        <v>41176</v>
      </c>
    </row>
    <row r="271" spans="1:1" x14ac:dyDescent="0.2">
      <c r="A271" s="33">
        <v>41177</v>
      </c>
    </row>
    <row r="272" spans="1:1" x14ac:dyDescent="0.2">
      <c r="A272" s="33">
        <v>41178</v>
      </c>
    </row>
    <row r="273" spans="1:1" x14ac:dyDescent="0.2">
      <c r="A273" s="33">
        <v>41179</v>
      </c>
    </row>
    <row r="274" spans="1:1" x14ac:dyDescent="0.2">
      <c r="A274" s="33">
        <v>41180</v>
      </c>
    </row>
    <row r="275" spans="1:1" x14ac:dyDescent="0.2">
      <c r="A275" s="33">
        <v>41181</v>
      </c>
    </row>
    <row r="276" spans="1:1" x14ac:dyDescent="0.2">
      <c r="A276" s="33">
        <v>41182</v>
      </c>
    </row>
    <row r="277" spans="1:1" x14ac:dyDescent="0.2">
      <c r="A277" s="33">
        <v>41183</v>
      </c>
    </row>
    <row r="278" spans="1:1" x14ac:dyDescent="0.2">
      <c r="A278" s="33">
        <v>41184</v>
      </c>
    </row>
    <row r="279" spans="1:1" x14ac:dyDescent="0.2">
      <c r="A279" s="33">
        <v>41185</v>
      </c>
    </row>
    <row r="280" spans="1:1" x14ac:dyDescent="0.2">
      <c r="A280" s="33">
        <v>41186</v>
      </c>
    </row>
    <row r="281" spans="1:1" x14ac:dyDescent="0.2">
      <c r="A281" s="33">
        <v>41187</v>
      </c>
    </row>
    <row r="282" spans="1:1" x14ac:dyDescent="0.2">
      <c r="A282" s="33">
        <v>41188</v>
      </c>
    </row>
    <row r="283" spans="1:1" x14ac:dyDescent="0.2">
      <c r="A283" s="33">
        <v>41189</v>
      </c>
    </row>
    <row r="284" spans="1:1" x14ac:dyDescent="0.2">
      <c r="A284" s="33">
        <v>41190</v>
      </c>
    </row>
    <row r="285" spans="1:1" x14ac:dyDescent="0.2">
      <c r="A285" s="33">
        <v>41191</v>
      </c>
    </row>
    <row r="286" spans="1:1" x14ac:dyDescent="0.2">
      <c r="A286" s="33">
        <v>41192</v>
      </c>
    </row>
    <row r="287" spans="1:1" x14ac:dyDescent="0.2">
      <c r="A287" s="33">
        <v>41193</v>
      </c>
    </row>
    <row r="288" spans="1:1" x14ac:dyDescent="0.2">
      <c r="A288" s="33">
        <v>41194</v>
      </c>
    </row>
    <row r="289" spans="1:1" x14ac:dyDescent="0.2">
      <c r="A289" s="33">
        <v>41195</v>
      </c>
    </row>
    <row r="290" spans="1:1" x14ac:dyDescent="0.2">
      <c r="A290" s="33">
        <v>41196</v>
      </c>
    </row>
    <row r="291" spans="1:1" x14ac:dyDescent="0.2">
      <c r="A291" s="33">
        <v>41197</v>
      </c>
    </row>
    <row r="292" spans="1:1" x14ac:dyDescent="0.2">
      <c r="A292" s="33">
        <v>41198</v>
      </c>
    </row>
    <row r="293" spans="1:1" x14ac:dyDescent="0.2">
      <c r="A293" s="33">
        <v>41199</v>
      </c>
    </row>
    <row r="294" spans="1:1" x14ac:dyDescent="0.2">
      <c r="A294" s="33">
        <v>41200</v>
      </c>
    </row>
    <row r="295" spans="1:1" x14ac:dyDescent="0.2">
      <c r="A295" s="33">
        <v>41201</v>
      </c>
    </row>
    <row r="296" spans="1:1" x14ac:dyDescent="0.2">
      <c r="A296" s="33">
        <v>41202</v>
      </c>
    </row>
    <row r="297" spans="1:1" x14ac:dyDescent="0.2">
      <c r="A297" s="33">
        <v>41203</v>
      </c>
    </row>
    <row r="298" spans="1:1" x14ac:dyDescent="0.2">
      <c r="A298" s="33">
        <v>41204</v>
      </c>
    </row>
    <row r="299" spans="1:1" x14ac:dyDescent="0.2">
      <c r="A299" s="33">
        <v>41205</v>
      </c>
    </row>
    <row r="300" spans="1:1" x14ac:dyDescent="0.2">
      <c r="A300" s="33">
        <v>41206</v>
      </c>
    </row>
    <row r="301" spans="1:1" x14ac:dyDescent="0.2">
      <c r="A301" s="33">
        <v>41207</v>
      </c>
    </row>
    <row r="302" spans="1:1" x14ac:dyDescent="0.2">
      <c r="A302" s="33">
        <v>41208</v>
      </c>
    </row>
    <row r="303" spans="1:1" x14ac:dyDescent="0.2">
      <c r="A303" s="33">
        <v>41209</v>
      </c>
    </row>
    <row r="304" spans="1:1" x14ac:dyDescent="0.2">
      <c r="A304" s="33">
        <v>41210</v>
      </c>
    </row>
    <row r="305" spans="1:1" x14ac:dyDescent="0.2">
      <c r="A305" s="33">
        <v>41211</v>
      </c>
    </row>
    <row r="306" spans="1:1" x14ac:dyDescent="0.2">
      <c r="A306" s="33">
        <v>41212</v>
      </c>
    </row>
    <row r="307" spans="1:1" x14ac:dyDescent="0.2">
      <c r="A307" s="33">
        <v>41213</v>
      </c>
    </row>
    <row r="308" spans="1:1" x14ac:dyDescent="0.2">
      <c r="A308" s="33">
        <v>41214</v>
      </c>
    </row>
    <row r="309" spans="1:1" x14ac:dyDescent="0.2">
      <c r="A309" s="33">
        <v>41215</v>
      </c>
    </row>
    <row r="310" spans="1:1" x14ac:dyDescent="0.2">
      <c r="A310" s="33">
        <v>41216</v>
      </c>
    </row>
    <row r="311" spans="1:1" x14ac:dyDescent="0.2">
      <c r="A311" s="33">
        <v>41217</v>
      </c>
    </row>
    <row r="312" spans="1:1" x14ac:dyDescent="0.2">
      <c r="A312" s="33">
        <v>41218</v>
      </c>
    </row>
    <row r="313" spans="1:1" x14ac:dyDescent="0.2">
      <c r="A313" s="33">
        <v>41219</v>
      </c>
    </row>
    <row r="314" spans="1:1" x14ac:dyDescent="0.2">
      <c r="A314" s="33">
        <v>41220</v>
      </c>
    </row>
    <row r="315" spans="1:1" x14ac:dyDescent="0.2">
      <c r="A315" s="33">
        <v>41221</v>
      </c>
    </row>
    <row r="316" spans="1:1" x14ac:dyDescent="0.2">
      <c r="A316" s="33">
        <v>41222</v>
      </c>
    </row>
    <row r="317" spans="1:1" x14ac:dyDescent="0.2">
      <c r="A317" s="33">
        <v>41223</v>
      </c>
    </row>
    <row r="318" spans="1:1" x14ac:dyDescent="0.2">
      <c r="A318" s="33">
        <v>41224</v>
      </c>
    </row>
    <row r="319" spans="1:1" x14ac:dyDescent="0.2">
      <c r="A319" s="33">
        <v>41225</v>
      </c>
    </row>
    <row r="320" spans="1:1" x14ac:dyDescent="0.2">
      <c r="A320" s="33">
        <v>41226</v>
      </c>
    </row>
    <row r="321" spans="1:1" x14ac:dyDescent="0.2">
      <c r="A321" s="33">
        <v>41227</v>
      </c>
    </row>
    <row r="322" spans="1:1" x14ac:dyDescent="0.2">
      <c r="A322" s="33">
        <v>41228</v>
      </c>
    </row>
    <row r="323" spans="1:1" x14ac:dyDescent="0.2">
      <c r="A323" s="33">
        <v>41229</v>
      </c>
    </row>
    <row r="324" spans="1:1" x14ac:dyDescent="0.2">
      <c r="A324" s="33">
        <v>41230</v>
      </c>
    </row>
    <row r="325" spans="1:1" x14ac:dyDescent="0.2">
      <c r="A325" s="33">
        <v>41231</v>
      </c>
    </row>
    <row r="326" spans="1:1" x14ac:dyDescent="0.2">
      <c r="A326" s="33">
        <v>41232</v>
      </c>
    </row>
    <row r="327" spans="1:1" x14ac:dyDescent="0.2">
      <c r="A327" s="33">
        <v>41233</v>
      </c>
    </row>
    <row r="328" spans="1:1" x14ac:dyDescent="0.2">
      <c r="A328" s="33">
        <v>41234</v>
      </c>
    </row>
    <row r="329" spans="1:1" x14ac:dyDescent="0.2">
      <c r="A329" s="33">
        <v>41235</v>
      </c>
    </row>
    <row r="330" spans="1:1" x14ac:dyDescent="0.2">
      <c r="A330" s="33">
        <v>41236</v>
      </c>
    </row>
    <row r="331" spans="1:1" x14ac:dyDescent="0.2">
      <c r="A331" s="33">
        <v>41237</v>
      </c>
    </row>
    <row r="332" spans="1:1" x14ac:dyDescent="0.2">
      <c r="A332" s="33">
        <v>41238</v>
      </c>
    </row>
    <row r="333" spans="1:1" x14ac:dyDescent="0.2">
      <c r="A333" s="33">
        <v>41239</v>
      </c>
    </row>
    <row r="334" spans="1:1" x14ac:dyDescent="0.2">
      <c r="A334" s="33">
        <v>41240</v>
      </c>
    </row>
    <row r="335" spans="1:1" x14ac:dyDescent="0.2">
      <c r="A335" s="33">
        <v>41241</v>
      </c>
    </row>
    <row r="336" spans="1:1" x14ac:dyDescent="0.2">
      <c r="A336" s="33">
        <v>41242</v>
      </c>
    </row>
    <row r="337" spans="1:1" x14ac:dyDescent="0.2">
      <c r="A337" s="33">
        <v>41243</v>
      </c>
    </row>
    <row r="338" spans="1:1" x14ac:dyDescent="0.2">
      <c r="A338" s="33">
        <v>41244</v>
      </c>
    </row>
    <row r="339" spans="1:1" x14ac:dyDescent="0.2">
      <c r="A339" s="33">
        <v>41245</v>
      </c>
    </row>
    <row r="340" spans="1:1" x14ac:dyDescent="0.2">
      <c r="A340" s="33">
        <v>41246</v>
      </c>
    </row>
    <row r="341" spans="1:1" x14ac:dyDescent="0.2">
      <c r="A341" s="33">
        <v>41247</v>
      </c>
    </row>
    <row r="342" spans="1:1" x14ac:dyDescent="0.2">
      <c r="A342" s="33">
        <v>41248</v>
      </c>
    </row>
    <row r="343" spans="1:1" x14ac:dyDescent="0.2">
      <c r="A343" s="33">
        <v>41249</v>
      </c>
    </row>
    <row r="344" spans="1:1" x14ac:dyDescent="0.2">
      <c r="A344" s="33">
        <v>41250</v>
      </c>
    </row>
    <row r="345" spans="1:1" x14ac:dyDescent="0.2">
      <c r="A345" s="33">
        <v>41251</v>
      </c>
    </row>
    <row r="346" spans="1:1" x14ac:dyDescent="0.2">
      <c r="A346" s="33">
        <v>41252</v>
      </c>
    </row>
    <row r="347" spans="1:1" x14ac:dyDescent="0.2">
      <c r="A347" s="33">
        <v>41253</v>
      </c>
    </row>
    <row r="348" spans="1:1" x14ac:dyDescent="0.2">
      <c r="A348" s="33">
        <v>41254</v>
      </c>
    </row>
    <row r="349" spans="1:1" x14ac:dyDescent="0.2">
      <c r="A349" s="33">
        <v>41255</v>
      </c>
    </row>
    <row r="350" spans="1:1" x14ac:dyDescent="0.2">
      <c r="A350" s="33">
        <v>41256</v>
      </c>
    </row>
    <row r="351" spans="1:1" x14ac:dyDescent="0.2">
      <c r="A351" s="33">
        <v>41257</v>
      </c>
    </row>
    <row r="352" spans="1:1" x14ac:dyDescent="0.2">
      <c r="A352" s="33">
        <v>41258</v>
      </c>
    </row>
    <row r="353" spans="1:1" x14ac:dyDescent="0.2">
      <c r="A353" s="33">
        <v>41259</v>
      </c>
    </row>
    <row r="354" spans="1:1" x14ac:dyDescent="0.2">
      <c r="A354" s="33">
        <v>41260</v>
      </c>
    </row>
    <row r="355" spans="1:1" x14ac:dyDescent="0.2">
      <c r="A355" s="33">
        <v>41261</v>
      </c>
    </row>
    <row r="356" spans="1:1" x14ac:dyDescent="0.2">
      <c r="A356" s="33">
        <v>41262</v>
      </c>
    </row>
    <row r="357" spans="1:1" x14ac:dyDescent="0.2">
      <c r="A357" s="33">
        <v>41263</v>
      </c>
    </row>
    <row r="358" spans="1:1" x14ac:dyDescent="0.2">
      <c r="A358" s="33">
        <v>41264</v>
      </c>
    </row>
    <row r="359" spans="1:1" x14ac:dyDescent="0.2">
      <c r="A359" s="33">
        <v>41265</v>
      </c>
    </row>
    <row r="360" spans="1:1" x14ac:dyDescent="0.2">
      <c r="A360" s="33">
        <v>41266</v>
      </c>
    </row>
    <row r="361" spans="1:1" x14ac:dyDescent="0.2">
      <c r="A361" s="33">
        <v>41267</v>
      </c>
    </row>
    <row r="362" spans="1:1" x14ac:dyDescent="0.2">
      <c r="A362" s="33">
        <v>41268</v>
      </c>
    </row>
    <row r="363" spans="1:1" x14ac:dyDescent="0.2">
      <c r="A363" s="33">
        <v>41269</v>
      </c>
    </row>
    <row r="364" spans="1:1" x14ac:dyDescent="0.2">
      <c r="A364" s="33">
        <v>41270</v>
      </c>
    </row>
    <row r="365" spans="1:1" x14ac:dyDescent="0.2">
      <c r="A365" s="33">
        <v>41271</v>
      </c>
    </row>
    <row r="366" spans="1:1" x14ac:dyDescent="0.2">
      <c r="A366" s="33">
        <v>41272</v>
      </c>
    </row>
    <row r="367" spans="1:1" x14ac:dyDescent="0.2">
      <c r="A367" s="33">
        <v>41273</v>
      </c>
    </row>
    <row r="368" spans="1:1" x14ac:dyDescent="0.2">
      <c r="A368" s="33">
        <v>41274</v>
      </c>
    </row>
    <row r="369" spans="1:1" x14ac:dyDescent="0.2">
      <c r="A369" s="33">
        <v>41275</v>
      </c>
    </row>
    <row r="370" spans="1:1" x14ac:dyDescent="0.2">
      <c r="A370" s="33">
        <v>41276</v>
      </c>
    </row>
    <row r="371" spans="1:1" x14ac:dyDescent="0.2">
      <c r="A371" s="33">
        <v>41277</v>
      </c>
    </row>
    <row r="372" spans="1:1" x14ac:dyDescent="0.2">
      <c r="A372" s="33">
        <v>41278</v>
      </c>
    </row>
    <row r="373" spans="1:1" x14ac:dyDescent="0.2">
      <c r="A373" s="33">
        <v>41279</v>
      </c>
    </row>
    <row r="374" spans="1:1" x14ac:dyDescent="0.2">
      <c r="A374" s="33">
        <v>41280</v>
      </c>
    </row>
    <row r="375" spans="1:1" x14ac:dyDescent="0.2">
      <c r="A375" s="33">
        <v>41281</v>
      </c>
    </row>
    <row r="376" spans="1:1" x14ac:dyDescent="0.2">
      <c r="A376" s="33">
        <v>41282</v>
      </c>
    </row>
    <row r="377" spans="1:1" x14ac:dyDescent="0.2">
      <c r="A377" s="33">
        <v>41283</v>
      </c>
    </row>
    <row r="378" spans="1:1" x14ac:dyDescent="0.2">
      <c r="A378" s="33">
        <v>41284</v>
      </c>
    </row>
    <row r="379" spans="1:1" x14ac:dyDescent="0.2">
      <c r="A379" s="33">
        <v>41285</v>
      </c>
    </row>
    <row r="380" spans="1:1" x14ac:dyDescent="0.2">
      <c r="A380" s="33">
        <v>41286</v>
      </c>
    </row>
    <row r="381" spans="1:1" x14ac:dyDescent="0.2">
      <c r="A381" s="33">
        <v>41287</v>
      </c>
    </row>
    <row r="382" spans="1:1" x14ac:dyDescent="0.2">
      <c r="A382" s="33">
        <v>41288</v>
      </c>
    </row>
    <row r="383" spans="1:1" x14ac:dyDescent="0.2">
      <c r="A383" s="33">
        <v>41289</v>
      </c>
    </row>
    <row r="384" spans="1:1" x14ac:dyDescent="0.2">
      <c r="A384" s="33">
        <v>41290</v>
      </c>
    </row>
    <row r="385" spans="1:1" x14ac:dyDescent="0.2">
      <c r="A385" s="33">
        <v>41291</v>
      </c>
    </row>
    <row r="386" spans="1:1" x14ac:dyDescent="0.2">
      <c r="A386" s="33">
        <v>41292</v>
      </c>
    </row>
    <row r="387" spans="1:1" x14ac:dyDescent="0.2">
      <c r="A387" s="33">
        <v>41293</v>
      </c>
    </row>
    <row r="388" spans="1:1" x14ac:dyDescent="0.2">
      <c r="A388" s="33">
        <v>41294</v>
      </c>
    </row>
    <row r="389" spans="1:1" x14ac:dyDescent="0.2">
      <c r="A389" s="33">
        <v>41295</v>
      </c>
    </row>
    <row r="390" spans="1:1" x14ac:dyDescent="0.2">
      <c r="A390" s="33">
        <v>41296</v>
      </c>
    </row>
    <row r="391" spans="1:1" x14ac:dyDescent="0.2">
      <c r="A391" s="33">
        <v>41297</v>
      </c>
    </row>
    <row r="392" spans="1:1" x14ac:dyDescent="0.2">
      <c r="A392" s="33">
        <v>41298</v>
      </c>
    </row>
    <row r="393" spans="1:1" x14ac:dyDescent="0.2">
      <c r="A393" s="33">
        <v>41299</v>
      </c>
    </row>
    <row r="394" spans="1:1" x14ac:dyDescent="0.2">
      <c r="A394" s="33">
        <v>41300</v>
      </c>
    </row>
    <row r="395" spans="1:1" x14ac:dyDescent="0.2">
      <c r="A395" s="33">
        <v>41301</v>
      </c>
    </row>
    <row r="396" spans="1:1" x14ac:dyDescent="0.2">
      <c r="A396" s="33">
        <v>41302</v>
      </c>
    </row>
    <row r="397" spans="1:1" x14ac:dyDescent="0.2">
      <c r="A397" s="33">
        <v>41303</v>
      </c>
    </row>
    <row r="398" spans="1:1" x14ac:dyDescent="0.2">
      <c r="A398" s="33">
        <v>41304</v>
      </c>
    </row>
    <row r="399" spans="1:1" x14ac:dyDescent="0.2">
      <c r="A399" s="33">
        <v>41305</v>
      </c>
    </row>
    <row r="400" spans="1:1" x14ac:dyDescent="0.2">
      <c r="A400" s="33">
        <v>41306</v>
      </c>
    </row>
    <row r="401" spans="1:1" x14ac:dyDescent="0.2">
      <c r="A401" s="33">
        <v>41307</v>
      </c>
    </row>
    <row r="402" spans="1:1" x14ac:dyDescent="0.2">
      <c r="A402" s="33">
        <v>41308</v>
      </c>
    </row>
    <row r="403" spans="1:1" x14ac:dyDescent="0.2">
      <c r="A403" s="33">
        <v>41309</v>
      </c>
    </row>
    <row r="404" spans="1:1" x14ac:dyDescent="0.2">
      <c r="A404" s="33">
        <v>41310</v>
      </c>
    </row>
    <row r="405" spans="1:1" x14ac:dyDescent="0.2">
      <c r="A405" s="33">
        <v>41311</v>
      </c>
    </row>
    <row r="406" spans="1:1" x14ac:dyDescent="0.2">
      <c r="A406" s="33">
        <v>41312</v>
      </c>
    </row>
    <row r="407" spans="1:1" x14ac:dyDescent="0.2">
      <c r="A407" s="33">
        <v>41313</v>
      </c>
    </row>
    <row r="408" spans="1:1" x14ac:dyDescent="0.2">
      <c r="A408" s="33">
        <v>41314</v>
      </c>
    </row>
    <row r="409" spans="1:1" x14ac:dyDescent="0.2">
      <c r="A409" s="33">
        <v>41315</v>
      </c>
    </row>
    <row r="410" spans="1:1" x14ac:dyDescent="0.2">
      <c r="A410" s="33">
        <v>41316</v>
      </c>
    </row>
    <row r="411" spans="1:1" x14ac:dyDescent="0.2">
      <c r="A411" s="33">
        <v>41317</v>
      </c>
    </row>
    <row r="412" spans="1:1" x14ac:dyDescent="0.2">
      <c r="A412" s="33">
        <v>41318</v>
      </c>
    </row>
    <row r="413" spans="1:1" x14ac:dyDescent="0.2">
      <c r="A413" s="33">
        <v>41319</v>
      </c>
    </row>
    <row r="414" spans="1:1" x14ac:dyDescent="0.2">
      <c r="A414" s="33">
        <v>41320</v>
      </c>
    </row>
    <row r="415" spans="1:1" x14ac:dyDescent="0.2">
      <c r="A415" s="33">
        <v>41321</v>
      </c>
    </row>
    <row r="416" spans="1:1" x14ac:dyDescent="0.2">
      <c r="A416" s="33">
        <v>41322</v>
      </c>
    </row>
    <row r="417" spans="1:1" x14ac:dyDescent="0.2">
      <c r="A417" s="33">
        <v>41323</v>
      </c>
    </row>
    <row r="418" spans="1:1" x14ac:dyDescent="0.2">
      <c r="A418" s="33">
        <v>41324</v>
      </c>
    </row>
    <row r="419" spans="1:1" x14ac:dyDescent="0.2">
      <c r="A419" s="33">
        <v>41325</v>
      </c>
    </row>
    <row r="420" spans="1:1" x14ac:dyDescent="0.2">
      <c r="A420" s="33">
        <v>41326</v>
      </c>
    </row>
    <row r="421" spans="1:1" x14ac:dyDescent="0.2">
      <c r="A421" s="33">
        <v>41327</v>
      </c>
    </row>
    <row r="422" spans="1:1" x14ac:dyDescent="0.2">
      <c r="A422" s="33">
        <v>41328</v>
      </c>
    </row>
    <row r="423" spans="1:1" x14ac:dyDescent="0.2">
      <c r="A423" s="33">
        <v>41329</v>
      </c>
    </row>
    <row r="424" spans="1:1" x14ac:dyDescent="0.2">
      <c r="A424" s="33">
        <v>41330</v>
      </c>
    </row>
    <row r="425" spans="1:1" x14ac:dyDescent="0.2">
      <c r="A425" s="33">
        <v>41331</v>
      </c>
    </row>
    <row r="426" spans="1:1" x14ac:dyDescent="0.2">
      <c r="A426" s="33">
        <v>41332</v>
      </c>
    </row>
    <row r="427" spans="1:1" x14ac:dyDescent="0.2">
      <c r="A427" s="33">
        <v>41333</v>
      </c>
    </row>
    <row r="428" spans="1:1" x14ac:dyDescent="0.2">
      <c r="A428" s="33">
        <v>41334</v>
      </c>
    </row>
    <row r="429" spans="1:1" x14ac:dyDescent="0.2">
      <c r="A429" s="33">
        <v>41335</v>
      </c>
    </row>
    <row r="430" spans="1:1" x14ac:dyDescent="0.2">
      <c r="A430" s="33">
        <v>41336</v>
      </c>
    </row>
    <row r="431" spans="1:1" x14ac:dyDescent="0.2">
      <c r="A431" s="33">
        <v>41337</v>
      </c>
    </row>
    <row r="432" spans="1:1" x14ac:dyDescent="0.2">
      <c r="A432" s="33">
        <v>41338</v>
      </c>
    </row>
    <row r="433" spans="1:1" x14ac:dyDescent="0.2">
      <c r="A433" s="33">
        <v>41339</v>
      </c>
    </row>
    <row r="434" spans="1:1" x14ac:dyDescent="0.2">
      <c r="A434" s="33">
        <v>41340</v>
      </c>
    </row>
    <row r="435" spans="1:1" x14ac:dyDescent="0.2">
      <c r="A435" s="33">
        <v>41341</v>
      </c>
    </row>
    <row r="436" spans="1:1" x14ac:dyDescent="0.2">
      <c r="A436" s="33">
        <v>41342</v>
      </c>
    </row>
    <row r="437" spans="1:1" x14ac:dyDescent="0.2">
      <c r="A437" s="33">
        <v>41343</v>
      </c>
    </row>
    <row r="438" spans="1:1" x14ac:dyDescent="0.2">
      <c r="A438" s="33">
        <v>41344</v>
      </c>
    </row>
    <row r="439" spans="1:1" x14ac:dyDescent="0.2">
      <c r="A439" s="33">
        <v>41345</v>
      </c>
    </row>
    <row r="440" spans="1:1" x14ac:dyDescent="0.2">
      <c r="A440" s="33">
        <v>41346</v>
      </c>
    </row>
    <row r="441" spans="1:1" x14ac:dyDescent="0.2">
      <c r="A441" s="33">
        <v>41347</v>
      </c>
    </row>
    <row r="442" spans="1:1" x14ac:dyDescent="0.2">
      <c r="A442" s="33">
        <v>41348</v>
      </c>
    </row>
    <row r="443" spans="1:1" x14ac:dyDescent="0.2">
      <c r="A443" s="33">
        <v>41349</v>
      </c>
    </row>
    <row r="444" spans="1:1" x14ac:dyDescent="0.2">
      <c r="A444" s="33">
        <v>41350</v>
      </c>
    </row>
    <row r="445" spans="1:1" x14ac:dyDescent="0.2">
      <c r="A445" s="33">
        <v>41351</v>
      </c>
    </row>
    <row r="446" spans="1:1" x14ac:dyDescent="0.2">
      <c r="A446" s="33">
        <v>41352</v>
      </c>
    </row>
    <row r="447" spans="1:1" x14ac:dyDescent="0.2">
      <c r="A447" s="33">
        <v>41353</v>
      </c>
    </row>
    <row r="448" spans="1:1" x14ac:dyDescent="0.2">
      <c r="A448" s="33">
        <v>41354</v>
      </c>
    </row>
    <row r="449" spans="1:1" x14ac:dyDescent="0.2">
      <c r="A449" s="33">
        <v>41355</v>
      </c>
    </row>
    <row r="450" spans="1:1" x14ac:dyDescent="0.2">
      <c r="A450" s="33">
        <v>41356</v>
      </c>
    </row>
    <row r="451" spans="1:1" x14ac:dyDescent="0.2">
      <c r="A451" s="33">
        <v>41357</v>
      </c>
    </row>
    <row r="452" spans="1:1" x14ac:dyDescent="0.2">
      <c r="A452" s="33">
        <v>41358</v>
      </c>
    </row>
    <row r="453" spans="1:1" x14ac:dyDescent="0.2">
      <c r="A453" s="33">
        <v>41359</v>
      </c>
    </row>
    <row r="454" spans="1:1" x14ac:dyDescent="0.2">
      <c r="A454" s="33">
        <v>41360</v>
      </c>
    </row>
    <row r="455" spans="1:1" x14ac:dyDescent="0.2">
      <c r="A455" s="33">
        <v>41361</v>
      </c>
    </row>
    <row r="456" spans="1:1" x14ac:dyDescent="0.2">
      <c r="A456" s="33">
        <v>41362</v>
      </c>
    </row>
    <row r="457" spans="1:1" x14ac:dyDescent="0.2">
      <c r="A457" s="33">
        <v>41363</v>
      </c>
    </row>
    <row r="458" spans="1:1" x14ac:dyDescent="0.2">
      <c r="A458" s="33">
        <v>41364</v>
      </c>
    </row>
    <row r="459" spans="1:1" x14ac:dyDescent="0.2">
      <c r="A459" s="33">
        <v>41365</v>
      </c>
    </row>
    <row r="460" spans="1:1" x14ac:dyDescent="0.2">
      <c r="A460" s="33">
        <v>41366</v>
      </c>
    </row>
    <row r="461" spans="1:1" x14ac:dyDescent="0.2">
      <c r="A461" s="33">
        <v>41367</v>
      </c>
    </row>
    <row r="462" spans="1:1" x14ac:dyDescent="0.2">
      <c r="A462" s="33">
        <v>41368</v>
      </c>
    </row>
    <row r="463" spans="1:1" x14ac:dyDescent="0.2">
      <c r="A463" s="33">
        <v>41369</v>
      </c>
    </row>
    <row r="464" spans="1:1" x14ac:dyDescent="0.2">
      <c r="A464" s="33">
        <v>41370</v>
      </c>
    </row>
    <row r="465" spans="1:1" x14ac:dyDescent="0.2">
      <c r="A465" s="33">
        <v>41371</v>
      </c>
    </row>
    <row r="466" spans="1:1" x14ac:dyDescent="0.2">
      <c r="A466" s="33">
        <v>41372</v>
      </c>
    </row>
    <row r="467" spans="1:1" x14ac:dyDescent="0.2">
      <c r="A467" s="33">
        <v>41373</v>
      </c>
    </row>
    <row r="468" spans="1:1" x14ac:dyDescent="0.2">
      <c r="A468" s="33">
        <v>41374</v>
      </c>
    </row>
    <row r="469" spans="1:1" x14ac:dyDescent="0.2">
      <c r="A469" s="33">
        <v>41375</v>
      </c>
    </row>
    <row r="470" spans="1:1" x14ac:dyDescent="0.2">
      <c r="A470" s="33">
        <v>41376</v>
      </c>
    </row>
    <row r="471" spans="1:1" x14ac:dyDescent="0.2">
      <c r="A471" s="33">
        <v>41377</v>
      </c>
    </row>
    <row r="472" spans="1:1" x14ac:dyDescent="0.2">
      <c r="A472" s="33">
        <v>41378</v>
      </c>
    </row>
    <row r="473" spans="1:1" x14ac:dyDescent="0.2">
      <c r="A473" s="33">
        <v>41379</v>
      </c>
    </row>
    <row r="474" spans="1:1" x14ac:dyDescent="0.2">
      <c r="A474" s="33">
        <v>41380</v>
      </c>
    </row>
    <row r="475" spans="1:1" x14ac:dyDescent="0.2">
      <c r="A475" s="33">
        <v>41381</v>
      </c>
    </row>
    <row r="476" spans="1:1" x14ac:dyDescent="0.2">
      <c r="A476" s="33">
        <v>41382</v>
      </c>
    </row>
    <row r="477" spans="1:1" x14ac:dyDescent="0.2">
      <c r="A477" s="33">
        <v>41383</v>
      </c>
    </row>
    <row r="478" spans="1:1" x14ac:dyDescent="0.2">
      <c r="A478" s="33">
        <v>41384</v>
      </c>
    </row>
    <row r="479" spans="1:1" x14ac:dyDescent="0.2">
      <c r="A479" s="33">
        <v>41385</v>
      </c>
    </row>
    <row r="480" spans="1:1" x14ac:dyDescent="0.2">
      <c r="A480" s="33">
        <v>41386</v>
      </c>
    </row>
    <row r="481" spans="1:1" x14ac:dyDescent="0.2">
      <c r="A481" s="33">
        <v>41387</v>
      </c>
    </row>
    <row r="482" spans="1:1" x14ac:dyDescent="0.2">
      <c r="A482" s="33">
        <v>41388</v>
      </c>
    </row>
    <row r="483" spans="1:1" x14ac:dyDescent="0.2">
      <c r="A483" s="33">
        <v>41389</v>
      </c>
    </row>
    <row r="484" spans="1:1" x14ac:dyDescent="0.2">
      <c r="A484" s="33">
        <v>41390</v>
      </c>
    </row>
    <row r="485" spans="1:1" x14ac:dyDescent="0.2">
      <c r="A485" s="33">
        <v>41391</v>
      </c>
    </row>
    <row r="486" spans="1:1" x14ac:dyDescent="0.2">
      <c r="A486" s="33">
        <v>41392</v>
      </c>
    </row>
    <row r="487" spans="1:1" x14ac:dyDescent="0.2">
      <c r="A487" s="33">
        <v>41393</v>
      </c>
    </row>
    <row r="488" spans="1:1" x14ac:dyDescent="0.2">
      <c r="A488" s="33">
        <v>41394</v>
      </c>
    </row>
    <row r="489" spans="1:1" x14ac:dyDescent="0.2">
      <c r="A489" s="33">
        <v>41395</v>
      </c>
    </row>
    <row r="490" spans="1:1" x14ac:dyDescent="0.2">
      <c r="A490" s="33">
        <v>41396</v>
      </c>
    </row>
    <row r="491" spans="1:1" x14ac:dyDescent="0.2">
      <c r="A491" s="33">
        <v>41397</v>
      </c>
    </row>
    <row r="492" spans="1:1" x14ac:dyDescent="0.2">
      <c r="A492" s="33">
        <v>41398</v>
      </c>
    </row>
    <row r="493" spans="1:1" x14ac:dyDescent="0.2">
      <c r="A493" s="33">
        <v>41399</v>
      </c>
    </row>
    <row r="494" spans="1:1" x14ac:dyDescent="0.2">
      <c r="A494" s="33">
        <v>41400</v>
      </c>
    </row>
    <row r="495" spans="1:1" x14ac:dyDescent="0.2">
      <c r="A495" s="33">
        <v>41401</v>
      </c>
    </row>
    <row r="496" spans="1:1" x14ac:dyDescent="0.2">
      <c r="A496" s="33">
        <v>41402</v>
      </c>
    </row>
    <row r="497" spans="1:1" x14ac:dyDescent="0.2">
      <c r="A497" s="33">
        <v>41403</v>
      </c>
    </row>
    <row r="498" spans="1:1" x14ac:dyDescent="0.2">
      <c r="A498" s="33">
        <v>41404</v>
      </c>
    </row>
    <row r="499" spans="1:1" x14ac:dyDescent="0.2">
      <c r="A499" s="33">
        <v>41405</v>
      </c>
    </row>
    <row r="500" spans="1:1" x14ac:dyDescent="0.2">
      <c r="A500" s="33">
        <v>41406</v>
      </c>
    </row>
    <row r="501" spans="1:1" x14ac:dyDescent="0.2">
      <c r="A501" s="33">
        <v>41407</v>
      </c>
    </row>
    <row r="502" spans="1:1" x14ac:dyDescent="0.2">
      <c r="A502" s="33">
        <v>41408</v>
      </c>
    </row>
    <row r="503" spans="1:1" x14ac:dyDescent="0.2">
      <c r="A503" s="33">
        <v>41409</v>
      </c>
    </row>
    <row r="504" spans="1:1" x14ac:dyDescent="0.2">
      <c r="A504" s="33">
        <v>41410</v>
      </c>
    </row>
    <row r="505" spans="1:1" x14ac:dyDescent="0.2">
      <c r="A505" s="33">
        <v>41411</v>
      </c>
    </row>
    <row r="506" spans="1:1" x14ac:dyDescent="0.2">
      <c r="A506" s="33">
        <v>41412</v>
      </c>
    </row>
    <row r="507" spans="1:1" x14ac:dyDescent="0.2">
      <c r="A507" s="33">
        <v>41413</v>
      </c>
    </row>
    <row r="508" spans="1:1" x14ac:dyDescent="0.2">
      <c r="A508" s="33">
        <v>41414</v>
      </c>
    </row>
    <row r="509" spans="1:1" x14ac:dyDescent="0.2">
      <c r="A509" s="33">
        <v>41415</v>
      </c>
    </row>
    <row r="510" spans="1:1" x14ac:dyDescent="0.2">
      <c r="A510" s="33">
        <v>41416</v>
      </c>
    </row>
    <row r="511" spans="1:1" x14ac:dyDescent="0.2">
      <c r="A511" s="33">
        <v>41417</v>
      </c>
    </row>
    <row r="512" spans="1:1" x14ac:dyDescent="0.2">
      <c r="A512" s="33">
        <v>41418</v>
      </c>
    </row>
    <row r="513" spans="1:1" x14ac:dyDescent="0.2">
      <c r="A513" s="33">
        <v>41419</v>
      </c>
    </row>
    <row r="514" spans="1:1" x14ac:dyDescent="0.2">
      <c r="A514" s="33">
        <v>41420</v>
      </c>
    </row>
    <row r="515" spans="1:1" x14ac:dyDescent="0.2">
      <c r="A515" s="33">
        <v>41421</v>
      </c>
    </row>
    <row r="516" spans="1:1" x14ac:dyDescent="0.2">
      <c r="A516" s="33">
        <v>41422</v>
      </c>
    </row>
    <row r="517" spans="1:1" x14ac:dyDescent="0.2">
      <c r="A517" s="33">
        <v>41423</v>
      </c>
    </row>
    <row r="518" spans="1:1" x14ac:dyDescent="0.2">
      <c r="A518" s="33">
        <v>41424</v>
      </c>
    </row>
    <row r="519" spans="1:1" x14ac:dyDescent="0.2">
      <c r="A519" s="33">
        <v>41425</v>
      </c>
    </row>
    <row r="520" spans="1:1" x14ac:dyDescent="0.2">
      <c r="A520" s="33">
        <v>41426</v>
      </c>
    </row>
    <row r="521" spans="1:1" x14ac:dyDescent="0.2">
      <c r="A521" s="33">
        <v>41427</v>
      </c>
    </row>
    <row r="522" spans="1:1" x14ac:dyDescent="0.2">
      <c r="A522" s="33">
        <v>41428</v>
      </c>
    </row>
    <row r="523" spans="1:1" x14ac:dyDescent="0.2">
      <c r="A523" s="33">
        <v>41429</v>
      </c>
    </row>
    <row r="524" spans="1:1" x14ac:dyDescent="0.2">
      <c r="A524" s="33">
        <v>41430</v>
      </c>
    </row>
    <row r="525" spans="1:1" x14ac:dyDescent="0.2">
      <c r="A525" s="33">
        <v>41431</v>
      </c>
    </row>
    <row r="526" spans="1:1" x14ac:dyDescent="0.2">
      <c r="A526" s="33">
        <v>41432</v>
      </c>
    </row>
    <row r="527" spans="1:1" x14ac:dyDescent="0.2">
      <c r="A527" s="33">
        <v>41433</v>
      </c>
    </row>
    <row r="528" spans="1:1" x14ac:dyDescent="0.2">
      <c r="A528" s="33">
        <v>41434</v>
      </c>
    </row>
    <row r="529" spans="1:1" x14ac:dyDescent="0.2">
      <c r="A529" s="33">
        <v>41435</v>
      </c>
    </row>
    <row r="530" spans="1:1" x14ac:dyDescent="0.2">
      <c r="A530" s="33">
        <v>41436</v>
      </c>
    </row>
    <row r="531" spans="1:1" x14ac:dyDescent="0.2">
      <c r="A531" s="33">
        <v>41437</v>
      </c>
    </row>
    <row r="532" spans="1:1" x14ac:dyDescent="0.2">
      <c r="A532" s="33">
        <v>41438</v>
      </c>
    </row>
    <row r="533" spans="1:1" x14ac:dyDescent="0.2">
      <c r="A533" s="33">
        <v>41439</v>
      </c>
    </row>
    <row r="534" spans="1:1" x14ac:dyDescent="0.2">
      <c r="A534" s="33">
        <v>41440</v>
      </c>
    </row>
    <row r="535" spans="1:1" x14ac:dyDescent="0.2">
      <c r="A535" s="33">
        <v>41441</v>
      </c>
    </row>
    <row r="536" spans="1:1" x14ac:dyDescent="0.2">
      <c r="A536" s="33">
        <v>41442</v>
      </c>
    </row>
    <row r="537" spans="1:1" x14ac:dyDescent="0.2">
      <c r="A537" s="33">
        <v>41443</v>
      </c>
    </row>
    <row r="538" spans="1:1" x14ac:dyDescent="0.2">
      <c r="A538" s="33">
        <v>41444</v>
      </c>
    </row>
    <row r="539" spans="1:1" x14ac:dyDescent="0.2">
      <c r="A539" s="33">
        <v>41445</v>
      </c>
    </row>
    <row r="540" spans="1:1" x14ac:dyDescent="0.2">
      <c r="A540" s="33">
        <v>41446</v>
      </c>
    </row>
    <row r="541" spans="1:1" x14ac:dyDescent="0.2">
      <c r="A541" s="33">
        <v>41447</v>
      </c>
    </row>
    <row r="542" spans="1:1" x14ac:dyDescent="0.2">
      <c r="A542" s="33">
        <v>41448</v>
      </c>
    </row>
    <row r="543" spans="1:1" x14ac:dyDescent="0.2">
      <c r="A543" s="33">
        <v>41449</v>
      </c>
    </row>
    <row r="544" spans="1:1" x14ac:dyDescent="0.2">
      <c r="A544" s="33">
        <v>41450</v>
      </c>
    </row>
    <row r="545" spans="1:1" x14ac:dyDescent="0.2">
      <c r="A545" s="33">
        <v>41451</v>
      </c>
    </row>
    <row r="546" spans="1:1" x14ac:dyDescent="0.2">
      <c r="A546" s="33">
        <v>41452</v>
      </c>
    </row>
    <row r="547" spans="1:1" x14ac:dyDescent="0.2">
      <c r="A547" s="33">
        <v>41453</v>
      </c>
    </row>
    <row r="548" spans="1:1" x14ac:dyDescent="0.2">
      <c r="A548" s="33">
        <v>41454</v>
      </c>
    </row>
    <row r="549" spans="1:1" x14ac:dyDescent="0.2">
      <c r="A549" s="33">
        <v>41455</v>
      </c>
    </row>
    <row r="550" spans="1:1" x14ac:dyDescent="0.2">
      <c r="A550" s="33">
        <v>41456</v>
      </c>
    </row>
    <row r="551" spans="1:1" x14ac:dyDescent="0.2">
      <c r="A551" s="33">
        <v>41457</v>
      </c>
    </row>
    <row r="552" spans="1:1" x14ac:dyDescent="0.2">
      <c r="A552" s="33">
        <v>41458</v>
      </c>
    </row>
    <row r="553" spans="1:1" x14ac:dyDescent="0.2">
      <c r="A553" s="33">
        <v>41459</v>
      </c>
    </row>
    <row r="554" spans="1:1" x14ac:dyDescent="0.2">
      <c r="A554" s="33">
        <v>41460</v>
      </c>
    </row>
    <row r="555" spans="1:1" x14ac:dyDescent="0.2">
      <c r="A555" s="33">
        <v>41461</v>
      </c>
    </row>
    <row r="556" spans="1:1" x14ac:dyDescent="0.2">
      <c r="A556" s="33">
        <v>41462</v>
      </c>
    </row>
    <row r="557" spans="1:1" x14ac:dyDescent="0.2">
      <c r="A557" s="33">
        <v>41463</v>
      </c>
    </row>
    <row r="558" spans="1:1" x14ac:dyDescent="0.2">
      <c r="A558" s="33">
        <v>41464</v>
      </c>
    </row>
    <row r="559" spans="1:1" x14ac:dyDescent="0.2">
      <c r="A559" s="33">
        <v>41465</v>
      </c>
    </row>
    <row r="560" spans="1:1" x14ac:dyDescent="0.2">
      <c r="A560" s="33">
        <v>41466</v>
      </c>
    </row>
    <row r="561" spans="1:1" x14ac:dyDescent="0.2">
      <c r="A561" s="33">
        <v>41467</v>
      </c>
    </row>
    <row r="562" spans="1:1" x14ac:dyDescent="0.2">
      <c r="A562" s="33">
        <v>41468</v>
      </c>
    </row>
    <row r="563" spans="1:1" x14ac:dyDescent="0.2">
      <c r="A563" s="33">
        <v>41469</v>
      </c>
    </row>
    <row r="564" spans="1:1" x14ac:dyDescent="0.2">
      <c r="A564" s="33">
        <v>41470</v>
      </c>
    </row>
    <row r="565" spans="1:1" x14ac:dyDescent="0.2">
      <c r="A565" s="33">
        <v>41471</v>
      </c>
    </row>
    <row r="566" spans="1:1" x14ac:dyDescent="0.2">
      <c r="A566" s="33">
        <v>41472</v>
      </c>
    </row>
    <row r="567" spans="1:1" x14ac:dyDescent="0.2">
      <c r="A567" s="33">
        <v>41473</v>
      </c>
    </row>
    <row r="568" spans="1:1" x14ac:dyDescent="0.2">
      <c r="A568" s="33">
        <v>41474</v>
      </c>
    </row>
    <row r="569" spans="1:1" x14ac:dyDescent="0.2">
      <c r="A569" s="33">
        <v>41475</v>
      </c>
    </row>
    <row r="570" spans="1:1" x14ac:dyDescent="0.2">
      <c r="A570" s="33">
        <v>41476</v>
      </c>
    </row>
    <row r="571" spans="1:1" x14ac:dyDescent="0.2">
      <c r="A571" s="33">
        <v>41477</v>
      </c>
    </row>
    <row r="572" spans="1:1" x14ac:dyDescent="0.2">
      <c r="A572" s="33">
        <v>41478</v>
      </c>
    </row>
    <row r="573" spans="1:1" x14ac:dyDescent="0.2">
      <c r="A573" s="33">
        <v>41479</v>
      </c>
    </row>
    <row r="574" spans="1:1" x14ac:dyDescent="0.2">
      <c r="A574" s="33">
        <v>41480</v>
      </c>
    </row>
    <row r="575" spans="1:1" x14ac:dyDescent="0.2">
      <c r="A575" s="33">
        <v>41481</v>
      </c>
    </row>
    <row r="576" spans="1:1" x14ac:dyDescent="0.2">
      <c r="A576" s="33">
        <v>41482</v>
      </c>
    </row>
    <row r="577" spans="1:1" x14ac:dyDescent="0.2">
      <c r="A577" s="33">
        <v>41483</v>
      </c>
    </row>
    <row r="578" spans="1:1" x14ac:dyDescent="0.2">
      <c r="A578" s="33">
        <v>41484</v>
      </c>
    </row>
    <row r="579" spans="1:1" x14ac:dyDescent="0.2">
      <c r="A579" s="33">
        <v>41485</v>
      </c>
    </row>
    <row r="580" spans="1:1" x14ac:dyDescent="0.2">
      <c r="A580" s="33">
        <v>41486</v>
      </c>
    </row>
    <row r="581" spans="1:1" x14ac:dyDescent="0.2">
      <c r="A581" s="33">
        <v>41487</v>
      </c>
    </row>
    <row r="582" spans="1:1" x14ac:dyDescent="0.2">
      <c r="A582" s="33">
        <v>41488</v>
      </c>
    </row>
    <row r="583" spans="1:1" x14ac:dyDescent="0.2">
      <c r="A583" s="33">
        <v>41489</v>
      </c>
    </row>
    <row r="584" spans="1:1" x14ac:dyDescent="0.2">
      <c r="A584" s="33">
        <v>41490</v>
      </c>
    </row>
    <row r="585" spans="1:1" x14ac:dyDescent="0.2">
      <c r="A585" s="33">
        <v>41491</v>
      </c>
    </row>
    <row r="586" spans="1:1" x14ac:dyDescent="0.2">
      <c r="A586" s="33">
        <v>41492</v>
      </c>
    </row>
    <row r="587" spans="1:1" x14ac:dyDescent="0.2">
      <c r="A587" s="33">
        <v>41493</v>
      </c>
    </row>
    <row r="588" spans="1:1" x14ac:dyDescent="0.2">
      <c r="A588" s="33">
        <v>41494</v>
      </c>
    </row>
    <row r="589" spans="1:1" x14ac:dyDescent="0.2">
      <c r="A589" s="33">
        <v>41495</v>
      </c>
    </row>
    <row r="590" spans="1:1" x14ac:dyDescent="0.2">
      <c r="A590" s="33">
        <v>41496</v>
      </c>
    </row>
    <row r="591" spans="1:1" x14ac:dyDescent="0.2">
      <c r="A591" s="33">
        <v>41497</v>
      </c>
    </row>
    <row r="592" spans="1:1" x14ac:dyDescent="0.2">
      <c r="A592" s="33">
        <v>41498</v>
      </c>
    </row>
    <row r="593" spans="1:1" x14ac:dyDescent="0.2">
      <c r="A593" s="33">
        <v>41499</v>
      </c>
    </row>
    <row r="594" spans="1:1" x14ac:dyDescent="0.2">
      <c r="A594" s="33">
        <v>41500</v>
      </c>
    </row>
    <row r="595" spans="1:1" x14ac:dyDescent="0.2">
      <c r="A595" s="33">
        <v>41501</v>
      </c>
    </row>
    <row r="596" spans="1:1" x14ac:dyDescent="0.2">
      <c r="A596" s="33">
        <v>41502</v>
      </c>
    </row>
    <row r="597" spans="1:1" x14ac:dyDescent="0.2">
      <c r="A597" s="33">
        <v>41503</v>
      </c>
    </row>
    <row r="598" spans="1:1" x14ac:dyDescent="0.2">
      <c r="A598" s="33">
        <v>41504</v>
      </c>
    </row>
    <row r="599" spans="1:1" x14ac:dyDescent="0.2">
      <c r="A599" s="33">
        <v>41505</v>
      </c>
    </row>
    <row r="600" spans="1:1" x14ac:dyDescent="0.2">
      <c r="A600" s="33">
        <v>41506</v>
      </c>
    </row>
    <row r="601" spans="1:1" x14ac:dyDescent="0.2">
      <c r="A601" s="33">
        <v>41507</v>
      </c>
    </row>
    <row r="602" spans="1:1" x14ac:dyDescent="0.2">
      <c r="A602" s="33">
        <v>41508</v>
      </c>
    </row>
    <row r="603" spans="1:1" x14ac:dyDescent="0.2">
      <c r="A603" s="33">
        <v>41509</v>
      </c>
    </row>
    <row r="604" spans="1:1" x14ac:dyDescent="0.2">
      <c r="A604" s="33">
        <v>41510</v>
      </c>
    </row>
    <row r="605" spans="1:1" x14ac:dyDescent="0.2">
      <c r="A605" s="33">
        <v>41511</v>
      </c>
    </row>
    <row r="606" spans="1:1" x14ac:dyDescent="0.2">
      <c r="A606" s="33">
        <v>41512</v>
      </c>
    </row>
    <row r="607" spans="1:1" x14ac:dyDescent="0.2">
      <c r="A607" s="33">
        <v>41513</v>
      </c>
    </row>
    <row r="608" spans="1:1" x14ac:dyDescent="0.2">
      <c r="A608" s="33">
        <v>41514</v>
      </c>
    </row>
    <row r="609" spans="1:1" x14ac:dyDescent="0.2">
      <c r="A609" s="33">
        <v>41515</v>
      </c>
    </row>
    <row r="610" spans="1:1" x14ac:dyDescent="0.2">
      <c r="A610" s="33">
        <v>41516</v>
      </c>
    </row>
    <row r="611" spans="1:1" x14ac:dyDescent="0.2">
      <c r="A611" s="33">
        <v>41517</v>
      </c>
    </row>
    <row r="612" spans="1:1" x14ac:dyDescent="0.2">
      <c r="A612" s="33">
        <v>41518</v>
      </c>
    </row>
    <row r="613" spans="1:1" x14ac:dyDescent="0.2">
      <c r="A613" s="33">
        <v>41519</v>
      </c>
    </row>
    <row r="614" spans="1:1" x14ac:dyDescent="0.2">
      <c r="A614" s="33">
        <v>41520</v>
      </c>
    </row>
    <row r="615" spans="1:1" x14ac:dyDescent="0.2">
      <c r="A615" s="33">
        <v>41521</v>
      </c>
    </row>
    <row r="616" spans="1:1" x14ac:dyDescent="0.2">
      <c r="A616" s="33">
        <v>41522</v>
      </c>
    </row>
    <row r="617" spans="1:1" x14ac:dyDescent="0.2">
      <c r="A617" s="33">
        <v>41523</v>
      </c>
    </row>
    <row r="618" spans="1:1" x14ac:dyDescent="0.2">
      <c r="A618" s="33">
        <v>41524</v>
      </c>
    </row>
    <row r="619" spans="1:1" x14ac:dyDescent="0.2">
      <c r="A619" s="33">
        <v>41525</v>
      </c>
    </row>
    <row r="620" spans="1:1" x14ac:dyDescent="0.2">
      <c r="A620" s="33">
        <v>41526</v>
      </c>
    </row>
    <row r="621" spans="1:1" x14ac:dyDescent="0.2">
      <c r="A621" s="33">
        <v>41527</v>
      </c>
    </row>
    <row r="622" spans="1:1" x14ac:dyDescent="0.2">
      <c r="A622" s="33">
        <v>41528</v>
      </c>
    </row>
    <row r="623" spans="1:1" x14ac:dyDescent="0.2">
      <c r="A623" s="33">
        <v>41529</v>
      </c>
    </row>
    <row r="624" spans="1:1" x14ac:dyDescent="0.2">
      <c r="A624" s="33">
        <v>41530</v>
      </c>
    </row>
    <row r="625" spans="1:1" x14ac:dyDescent="0.2">
      <c r="A625" s="33">
        <v>41531</v>
      </c>
    </row>
    <row r="626" spans="1:1" x14ac:dyDescent="0.2">
      <c r="A626" s="33">
        <v>41532</v>
      </c>
    </row>
    <row r="627" spans="1:1" x14ac:dyDescent="0.2">
      <c r="A627" s="33">
        <v>41533</v>
      </c>
    </row>
    <row r="628" spans="1:1" x14ac:dyDescent="0.2">
      <c r="A628" s="33">
        <v>41534</v>
      </c>
    </row>
    <row r="629" spans="1:1" x14ac:dyDescent="0.2">
      <c r="A629" s="33">
        <v>41535</v>
      </c>
    </row>
    <row r="630" spans="1:1" x14ac:dyDescent="0.2">
      <c r="A630" s="33">
        <v>41536</v>
      </c>
    </row>
    <row r="631" spans="1:1" x14ac:dyDescent="0.2">
      <c r="A631" s="33">
        <v>41537</v>
      </c>
    </row>
    <row r="632" spans="1:1" x14ac:dyDescent="0.2">
      <c r="A632" s="33">
        <v>41538</v>
      </c>
    </row>
    <row r="633" spans="1:1" x14ac:dyDescent="0.2">
      <c r="A633" s="33">
        <v>41539</v>
      </c>
    </row>
    <row r="634" spans="1:1" x14ac:dyDescent="0.2">
      <c r="A634" s="33">
        <v>41540</v>
      </c>
    </row>
    <row r="635" spans="1:1" x14ac:dyDescent="0.2">
      <c r="A635" s="33">
        <v>41541</v>
      </c>
    </row>
    <row r="636" spans="1:1" x14ac:dyDescent="0.2">
      <c r="A636" s="33">
        <v>41542</v>
      </c>
    </row>
    <row r="637" spans="1:1" x14ac:dyDescent="0.2">
      <c r="A637" s="33">
        <v>41543</v>
      </c>
    </row>
    <row r="638" spans="1:1" x14ac:dyDescent="0.2">
      <c r="A638" s="33">
        <v>41544</v>
      </c>
    </row>
    <row r="639" spans="1:1" x14ac:dyDescent="0.2">
      <c r="A639" s="33">
        <v>41545</v>
      </c>
    </row>
    <row r="640" spans="1:1" x14ac:dyDescent="0.2">
      <c r="A640" s="33">
        <v>41546</v>
      </c>
    </row>
    <row r="641" spans="1:1" x14ac:dyDescent="0.2">
      <c r="A641" s="33">
        <v>41547</v>
      </c>
    </row>
    <row r="642" spans="1:1" x14ac:dyDescent="0.2">
      <c r="A642" s="33">
        <v>41548</v>
      </c>
    </row>
    <row r="643" spans="1:1" x14ac:dyDescent="0.2">
      <c r="A643" s="33">
        <v>41549</v>
      </c>
    </row>
    <row r="644" spans="1:1" x14ac:dyDescent="0.2">
      <c r="A644" s="33">
        <v>41550</v>
      </c>
    </row>
    <row r="645" spans="1:1" x14ac:dyDescent="0.2">
      <c r="A645" s="33">
        <v>41551</v>
      </c>
    </row>
    <row r="646" spans="1:1" x14ac:dyDescent="0.2">
      <c r="A646" s="33">
        <v>41552</v>
      </c>
    </row>
    <row r="647" spans="1:1" x14ac:dyDescent="0.2">
      <c r="A647" s="33">
        <v>41553</v>
      </c>
    </row>
    <row r="648" spans="1:1" x14ac:dyDescent="0.2">
      <c r="A648" s="33">
        <v>41554</v>
      </c>
    </row>
    <row r="649" spans="1:1" x14ac:dyDescent="0.2">
      <c r="A649" s="33">
        <v>41555</v>
      </c>
    </row>
    <row r="650" spans="1:1" x14ac:dyDescent="0.2">
      <c r="A650" s="33">
        <v>41556</v>
      </c>
    </row>
    <row r="651" spans="1:1" x14ac:dyDescent="0.2">
      <c r="A651" s="33">
        <v>41557</v>
      </c>
    </row>
    <row r="652" spans="1:1" x14ac:dyDescent="0.2">
      <c r="A652" s="33">
        <v>41558</v>
      </c>
    </row>
    <row r="653" spans="1:1" x14ac:dyDescent="0.2">
      <c r="A653" s="33">
        <v>41559</v>
      </c>
    </row>
    <row r="654" spans="1:1" x14ac:dyDescent="0.2">
      <c r="A654" s="33">
        <v>41560</v>
      </c>
    </row>
    <row r="655" spans="1:1" x14ac:dyDescent="0.2">
      <c r="A655" s="33">
        <v>41561</v>
      </c>
    </row>
    <row r="656" spans="1:1" x14ac:dyDescent="0.2">
      <c r="A656" s="33">
        <v>41562</v>
      </c>
    </row>
    <row r="657" spans="1:1" x14ac:dyDescent="0.2">
      <c r="A657" s="33">
        <v>41563</v>
      </c>
    </row>
    <row r="658" spans="1:1" x14ac:dyDescent="0.2">
      <c r="A658" s="33">
        <v>41564</v>
      </c>
    </row>
    <row r="659" spans="1:1" x14ac:dyDescent="0.2">
      <c r="A659" s="33">
        <v>41565</v>
      </c>
    </row>
    <row r="660" spans="1:1" x14ac:dyDescent="0.2">
      <c r="A660" s="33">
        <v>41566</v>
      </c>
    </row>
    <row r="661" spans="1:1" x14ac:dyDescent="0.2">
      <c r="A661" s="33">
        <v>41567</v>
      </c>
    </row>
    <row r="662" spans="1:1" x14ac:dyDescent="0.2">
      <c r="A662" s="33">
        <v>41568</v>
      </c>
    </row>
    <row r="663" spans="1:1" x14ac:dyDescent="0.2">
      <c r="A663" s="33">
        <v>41569</v>
      </c>
    </row>
    <row r="664" spans="1:1" x14ac:dyDescent="0.2">
      <c r="A664" s="33">
        <v>41570</v>
      </c>
    </row>
    <row r="665" spans="1:1" x14ac:dyDescent="0.2">
      <c r="A665" s="33">
        <v>41571</v>
      </c>
    </row>
    <row r="666" spans="1:1" x14ac:dyDescent="0.2">
      <c r="A666" s="33">
        <v>41572</v>
      </c>
    </row>
    <row r="667" spans="1:1" x14ac:dyDescent="0.2">
      <c r="A667" s="33">
        <v>41573</v>
      </c>
    </row>
    <row r="668" spans="1:1" x14ac:dyDescent="0.2">
      <c r="A668" s="33">
        <v>41574</v>
      </c>
    </row>
    <row r="669" spans="1:1" x14ac:dyDescent="0.2">
      <c r="A669" s="33">
        <v>41575</v>
      </c>
    </row>
    <row r="670" spans="1:1" x14ac:dyDescent="0.2">
      <c r="A670" s="33">
        <v>41576</v>
      </c>
    </row>
    <row r="671" spans="1:1" x14ac:dyDescent="0.2">
      <c r="A671" s="33">
        <v>41577</v>
      </c>
    </row>
    <row r="672" spans="1:1" x14ac:dyDescent="0.2">
      <c r="A672" s="33">
        <v>41578</v>
      </c>
    </row>
    <row r="673" spans="1:1" x14ac:dyDescent="0.2">
      <c r="A673" s="33">
        <v>41579</v>
      </c>
    </row>
    <row r="674" spans="1:1" x14ac:dyDescent="0.2">
      <c r="A674" s="33">
        <v>41580</v>
      </c>
    </row>
    <row r="675" spans="1:1" x14ac:dyDescent="0.2">
      <c r="A675" s="33">
        <v>41581</v>
      </c>
    </row>
    <row r="676" spans="1:1" x14ac:dyDescent="0.2">
      <c r="A676" s="33">
        <v>41582</v>
      </c>
    </row>
    <row r="677" spans="1:1" x14ac:dyDescent="0.2">
      <c r="A677" s="33">
        <v>41583</v>
      </c>
    </row>
    <row r="678" spans="1:1" x14ac:dyDescent="0.2">
      <c r="A678" s="33">
        <v>41584</v>
      </c>
    </row>
    <row r="679" spans="1:1" x14ac:dyDescent="0.2">
      <c r="A679" s="33">
        <v>41585</v>
      </c>
    </row>
    <row r="680" spans="1:1" x14ac:dyDescent="0.2">
      <c r="A680" s="33">
        <v>41586</v>
      </c>
    </row>
    <row r="681" spans="1:1" x14ac:dyDescent="0.2">
      <c r="A681" s="33">
        <v>41587</v>
      </c>
    </row>
    <row r="682" spans="1:1" x14ac:dyDescent="0.2">
      <c r="A682" s="33">
        <v>41588</v>
      </c>
    </row>
    <row r="683" spans="1:1" x14ac:dyDescent="0.2">
      <c r="A683" s="33">
        <v>41589</v>
      </c>
    </row>
    <row r="684" spans="1:1" x14ac:dyDescent="0.2">
      <c r="A684" s="33">
        <v>41590</v>
      </c>
    </row>
    <row r="685" spans="1:1" x14ac:dyDescent="0.2">
      <c r="A685" s="33">
        <v>41591</v>
      </c>
    </row>
    <row r="686" spans="1:1" x14ac:dyDescent="0.2">
      <c r="A686" s="33">
        <v>41592</v>
      </c>
    </row>
    <row r="687" spans="1:1" x14ac:dyDescent="0.2">
      <c r="A687" s="33">
        <v>41593</v>
      </c>
    </row>
    <row r="688" spans="1:1" x14ac:dyDescent="0.2">
      <c r="A688" s="33">
        <v>41594</v>
      </c>
    </row>
    <row r="689" spans="1:1" x14ac:dyDescent="0.2">
      <c r="A689" s="33">
        <v>41595</v>
      </c>
    </row>
    <row r="690" spans="1:1" x14ac:dyDescent="0.2">
      <c r="A690" s="33">
        <v>41596</v>
      </c>
    </row>
    <row r="691" spans="1:1" x14ac:dyDescent="0.2">
      <c r="A691" s="33">
        <v>41597</v>
      </c>
    </row>
    <row r="692" spans="1:1" x14ac:dyDescent="0.2">
      <c r="A692" s="33">
        <v>41598</v>
      </c>
    </row>
    <row r="693" spans="1:1" x14ac:dyDescent="0.2">
      <c r="A693" s="33">
        <v>41599</v>
      </c>
    </row>
    <row r="694" spans="1:1" x14ac:dyDescent="0.2">
      <c r="A694" s="33">
        <v>41600</v>
      </c>
    </row>
    <row r="695" spans="1:1" x14ac:dyDescent="0.2">
      <c r="A695" s="33">
        <v>41601</v>
      </c>
    </row>
    <row r="696" spans="1:1" x14ac:dyDescent="0.2">
      <c r="A696" s="33">
        <v>41602</v>
      </c>
    </row>
    <row r="697" spans="1:1" x14ac:dyDescent="0.2">
      <c r="A697" s="33">
        <v>41603</v>
      </c>
    </row>
    <row r="698" spans="1:1" x14ac:dyDescent="0.2">
      <c r="A698" s="33">
        <v>41604</v>
      </c>
    </row>
    <row r="699" spans="1:1" x14ac:dyDescent="0.2">
      <c r="A699" s="33">
        <v>41605</v>
      </c>
    </row>
    <row r="700" spans="1:1" x14ac:dyDescent="0.2">
      <c r="A700" s="33">
        <v>41606</v>
      </c>
    </row>
    <row r="701" spans="1:1" x14ac:dyDescent="0.2">
      <c r="A701" s="33">
        <v>41607</v>
      </c>
    </row>
    <row r="702" spans="1:1" x14ac:dyDescent="0.2">
      <c r="A702" s="33">
        <v>41608</v>
      </c>
    </row>
    <row r="703" spans="1:1" x14ac:dyDescent="0.2">
      <c r="A703" s="33">
        <v>41609</v>
      </c>
    </row>
    <row r="704" spans="1:1" x14ac:dyDescent="0.2">
      <c r="A704" s="33">
        <v>41610</v>
      </c>
    </row>
    <row r="705" spans="1:1" x14ac:dyDescent="0.2">
      <c r="A705" s="33">
        <v>41611</v>
      </c>
    </row>
    <row r="706" spans="1:1" x14ac:dyDescent="0.2">
      <c r="A706" s="33">
        <v>41612</v>
      </c>
    </row>
    <row r="707" spans="1:1" x14ac:dyDescent="0.2">
      <c r="A707" s="33">
        <v>41613</v>
      </c>
    </row>
    <row r="708" spans="1:1" x14ac:dyDescent="0.2">
      <c r="A708" s="33">
        <v>41614</v>
      </c>
    </row>
    <row r="709" spans="1:1" x14ac:dyDescent="0.2">
      <c r="A709" s="33">
        <v>41615</v>
      </c>
    </row>
    <row r="710" spans="1:1" x14ac:dyDescent="0.2">
      <c r="A710" s="33">
        <v>41616</v>
      </c>
    </row>
    <row r="711" spans="1:1" x14ac:dyDescent="0.2">
      <c r="A711" s="33">
        <v>41617</v>
      </c>
    </row>
    <row r="712" spans="1:1" x14ac:dyDescent="0.2">
      <c r="A712" s="33">
        <v>41618</v>
      </c>
    </row>
    <row r="713" spans="1:1" x14ac:dyDescent="0.2">
      <c r="A713" s="33">
        <v>41619</v>
      </c>
    </row>
    <row r="714" spans="1:1" x14ac:dyDescent="0.2">
      <c r="A714" s="33">
        <v>41620</v>
      </c>
    </row>
    <row r="715" spans="1:1" x14ac:dyDescent="0.2">
      <c r="A715" s="33">
        <v>41621</v>
      </c>
    </row>
    <row r="716" spans="1:1" x14ac:dyDescent="0.2">
      <c r="A716" s="33">
        <v>41622</v>
      </c>
    </row>
    <row r="717" spans="1:1" x14ac:dyDescent="0.2">
      <c r="A717" s="33">
        <v>41623</v>
      </c>
    </row>
    <row r="718" spans="1:1" x14ac:dyDescent="0.2">
      <c r="A718" s="33">
        <v>41624</v>
      </c>
    </row>
    <row r="719" spans="1:1" x14ac:dyDescent="0.2">
      <c r="A719" s="33">
        <v>41625</v>
      </c>
    </row>
    <row r="720" spans="1:1" x14ac:dyDescent="0.2">
      <c r="A720" s="33">
        <v>41626</v>
      </c>
    </row>
    <row r="721" spans="1:1" x14ac:dyDescent="0.2">
      <c r="A721" s="33">
        <v>41627</v>
      </c>
    </row>
    <row r="722" spans="1:1" x14ac:dyDescent="0.2">
      <c r="A722" s="33">
        <v>41628</v>
      </c>
    </row>
    <row r="723" spans="1:1" x14ac:dyDescent="0.2">
      <c r="A723" s="33">
        <v>41629</v>
      </c>
    </row>
    <row r="724" spans="1:1" x14ac:dyDescent="0.2">
      <c r="A724" s="33">
        <v>41630</v>
      </c>
    </row>
    <row r="725" spans="1:1" x14ac:dyDescent="0.2">
      <c r="A725" s="33">
        <v>41631</v>
      </c>
    </row>
    <row r="726" spans="1:1" x14ac:dyDescent="0.2">
      <c r="A726" s="33">
        <v>41632</v>
      </c>
    </row>
    <row r="727" spans="1:1" x14ac:dyDescent="0.2">
      <c r="A727" s="33">
        <v>41633</v>
      </c>
    </row>
    <row r="728" spans="1:1" x14ac:dyDescent="0.2">
      <c r="A728" s="33">
        <v>41634</v>
      </c>
    </row>
    <row r="729" spans="1:1" x14ac:dyDescent="0.2">
      <c r="A729" s="33">
        <v>41635</v>
      </c>
    </row>
    <row r="730" spans="1:1" x14ac:dyDescent="0.2">
      <c r="A730" s="33">
        <v>41636</v>
      </c>
    </row>
    <row r="731" spans="1:1" x14ac:dyDescent="0.2">
      <c r="A731" s="33">
        <v>41637</v>
      </c>
    </row>
    <row r="732" spans="1:1" x14ac:dyDescent="0.2">
      <c r="A732" s="33">
        <v>41638</v>
      </c>
    </row>
    <row r="733" spans="1:1" x14ac:dyDescent="0.2">
      <c r="A733" s="3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46"/>
  <sheetViews>
    <sheetView showGridLines="0" view="pageBreakPreview" zoomScale="80" zoomScaleSheetLayoutView="80" workbookViewId="0">
      <selection activeCell="C27" sqref="C27"/>
    </sheetView>
  </sheetViews>
  <sheetFormatPr defaultRowHeight="15" x14ac:dyDescent="0.3"/>
  <cols>
    <col min="1" max="1" width="14.28515625" style="13" bestFit="1" customWidth="1"/>
    <col min="2" max="2" width="80" style="144" customWidth="1"/>
    <col min="3" max="3" width="16.5703125" style="176" customWidth="1"/>
    <col min="4" max="4" width="16.5703125" style="176" bestFit="1" customWidth="1"/>
    <col min="5" max="5" width="14.28515625" style="13" customWidth="1"/>
    <col min="6" max="16384" width="9.140625" style="13"/>
  </cols>
  <sheetData>
    <row r="1" spans="1:5" s="6" customFormat="1" x14ac:dyDescent="0.3">
      <c r="A1" s="38" t="s">
        <v>267</v>
      </c>
      <c r="B1" s="140"/>
      <c r="C1" s="769" t="s">
        <v>109</v>
      </c>
      <c r="D1" s="769"/>
    </row>
    <row r="2" spans="1:5" s="6" customFormat="1" x14ac:dyDescent="0.3">
      <c r="A2" s="40" t="s">
        <v>140</v>
      </c>
      <c r="B2" s="140"/>
      <c r="C2" s="770" t="str">
        <f>'ფორმა N1'!L2</f>
        <v>01/01/2019-31/12/2019</v>
      </c>
      <c r="D2" s="771"/>
    </row>
    <row r="3" spans="1:5" s="6" customFormat="1" x14ac:dyDescent="0.3">
      <c r="A3" s="40"/>
      <c r="B3" s="140"/>
      <c r="C3" s="369"/>
      <c r="D3" s="369"/>
    </row>
    <row r="4" spans="1:5" s="2" customFormat="1" x14ac:dyDescent="0.3">
      <c r="A4" s="41" t="str">
        <f>'ფორმა N2'!A4</f>
        <v>ანგარიშვალდებული პირის დასახელება:</v>
      </c>
      <c r="B4" s="141"/>
      <c r="C4" s="45"/>
      <c r="D4" s="45"/>
    </row>
    <row r="5" spans="1:5" s="2" customFormat="1" x14ac:dyDescent="0.3">
      <c r="A5" s="68" t="str">
        <f>'ფორმა N1'!A5</f>
        <v>მპგ "ევროპული საქართველო-მოძრაობა თავისუფლებისთვის"</v>
      </c>
      <c r="B5" s="142"/>
      <c r="C5" s="45"/>
      <c r="D5" s="45"/>
    </row>
    <row r="6" spans="1:5" s="2" customFormat="1" x14ac:dyDescent="0.3">
      <c r="A6" s="41"/>
      <c r="B6" s="141"/>
      <c r="C6" s="45"/>
      <c r="D6" s="45"/>
    </row>
    <row r="7" spans="1:5" s="6" customFormat="1" ht="18" x14ac:dyDescent="0.3">
      <c r="A7" s="59"/>
      <c r="B7" s="66"/>
      <c r="C7" s="370"/>
      <c r="D7" s="370"/>
    </row>
    <row r="8" spans="1:5" s="6" customFormat="1" ht="30" x14ac:dyDescent="0.3">
      <c r="A8" s="63" t="s">
        <v>64</v>
      </c>
      <c r="B8" s="43" t="s">
        <v>244</v>
      </c>
      <c r="C8" s="594" t="s">
        <v>66</v>
      </c>
      <c r="D8" s="594" t="s">
        <v>67</v>
      </c>
    </row>
    <row r="9" spans="1:5" s="7" customFormat="1" x14ac:dyDescent="0.3">
      <c r="A9" s="137">
        <v>1</v>
      </c>
      <c r="B9" s="137" t="s">
        <v>65</v>
      </c>
      <c r="C9" s="595">
        <f>SUM(C10,C26)</f>
        <v>727338.4</v>
      </c>
      <c r="D9" s="595">
        <f>SUM(D10,D26)</f>
        <v>668387.4</v>
      </c>
    </row>
    <row r="10" spans="1:5" s="7" customFormat="1" x14ac:dyDescent="0.3">
      <c r="A10" s="47">
        <v>1.1000000000000001</v>
      </c>
      <c r="B10" s="47" t="s">
        <v>80</v>
      </c>
      <c r="C10" s="595">
        <f>SUM(C11,C12,C16,C19,C25,C26)</f>
        <v>633838.4</v>
      </c>
      <c r="D10" s="596">
        <f>SUM(D11,D12,D16,D19,D24,D25)</f>
        <v>668387.4</v>
      </c>
    </row>
    <row r="11" spans="1:5" s="8" customFormat="1" ht="18" x14ac:dyDescent="0.3">
      <c r="A11" s="48" t="s">
        <v>30</v>
      </c>
      <c r="B11" s="48" t="s">
        <v>79</v>
      </c>
      <c r="C11" s="597"/>
      <c r="D11" s="597"/>
    </row>
    <row r="12" spans="1:5" s="9" customFormat="1" x14ac:dyDescent="0.3">
      <c r="A12" s="48" t="s">
        <v>31</v>
      </c>
      <c r="B12" s="48" t="s">
        <v>302</v>
      </c>
      <c r="C12" s="598">
        <f>SUM(C13:C15)</f>
        <v>3460</v>
      </c>
      <c r="D12" s="598">
        <f>SUM(D13:D15)</f>
        <v>3460</v>
      </c>
    </row>
    <row r="13" spans="1:5" s="286" customFormat="1" ht="19.5" x14ac:dyDescent="0.3">
      <c r="A13" s="56" t="s">
        <v>81</v>
      </c>
      <c r="B13" s="56" t="s">
        <v>305</v>
      </c>
      <c r="C13" s="597">
        <v>3460</v>
      </c>
      <c r="D13" s="597">
        <v>3460</v>
      </c>
      <c r="E13" s="365"/>
    </row>
    <row r="14" spans="1:5" s="3" customFormat="1" ht="19.5" x14ac:dyDescent="0.3">
      <c r="A14" s="56" t="s">
        <v>464</v>
      </c>
      <c r="B14" s="56" t="s">
        <v>463</v>
      </c>
      <c r="C14" s="597"/>
      <c r="D14" s="597"/>
      <c r="E14" s="366"/>
    </row>
    <row r="15" spans="1:5" s="3" customFormat="1" ht="19.5" x14ac:dyDescent="0.3">
      <c r="A15" s="56" t="s">
        <v>465</v>
      </c>
      <c r="B15" s="56" t="s">
        <v>97</v>
      </c>
      <c r="C15" s="597"/>
      <c r="D15" s="597"/>
      <c r="E15" s="366"/>
    </row>
    <row r="16" spans="1:5" s="3" customFormat="1" ht="19.5" x14ac:dyDescent="0.3">
      <c r="A16" s="48" t="s">
        <v>82</v>
      </c>
      <c r="B16" s="48" t="s">
        <v>83</v>
      </c>
      <c r="C16" s="598">
        <f>SUM(C17:C18)</f>
        <v>515890</v>
      </c>
      <c r="D16" s="598">
        <f>SUM(D17:D18)</f>
        <v>643939</v>
      </c>
      <c r="E16" s="366"/>
    </row>
    <row r="17" spans="1:5" s="286" customFormat="1" ht="19.5" x14ac:dyDescent="0.2">
      <c r="A17" s="56" t="s">
        <v>84</v>
      </c>
      <c r="B17" s="56" t="s">
        <v>86</v>
      </c>
      <c r="C17" s="599">
        <v>431720</v>
      </c>
      <c r="D17" s="599">
        <v>559769</v>
      </c>
      <c r="E17" s="498"/>
    </row>
    <row r="18" spans="1:5" s="286" customFormat="1" ht="30" x14ac:dyDescent="0.3">
      <c r="A18" s="56" t="s">
        <v>85</v>
      </c>
      <c r="B18" s="56" t="s">
        <v>110</v>
      </c>
      <c r="C18" s="597">
        <v>84170</v>
      </c>
      <c r="D18" s="597">
        <v>84170</v>
      </c>
      <c r="E18" s="365"/>
    </row>
    <row r="19" spans="1:5" s="3" customFormat="1" ht="19.5" x14ac:dyDescent="0.3">
      <c r="A19" s="48" t="s">
        <v>87</v>
      </c>
      <c r="B19" s="48" t="s">
        <v>394</v>
      </c>
      <c r="C19" s="598">
        <f>SUM(C20:C23)</f>
        <v>0</v>
      </c>
      <c r="D19" s="598">
        <f>SUM(D20:D23)</f>
        <v>0</v>
      </c>
      <c r="E19" s="365"/>
    </row>
    <row r="20" spans="1:5" s="3" customFormat="1" ht="19.5" x14ac:dyDescent="0.3">
      <c r="A20" s="56" t="s">
        <v>88</v>
      </c>
      <c r="B20" s="56" t="s">
        <v>89</v>
      </c>
      <c r="C20" s="597"/>
      <c r="D20" s="597"/>
      <c r="E20" s="365"/>
    </row>
    <row r="21" spans="1:5" s="3" customFormat="1" ht="30" x14ac:dyDescent="0.3">
      <c r="A21" s="56" t="s">
        <v>92</v>
      </c>
      <c r="B21" s="56" t="s">
        <v>90</v>
      </c>
      <c r="C21" s="597"/>
      <c r="D21" s="597"/>
      <c r="E21" s="365"/>
    </row>
    <row r="22" spans="1:5" s="3" customFormat="1" ht="19.5" x14ac:dyDescent="0.3">
      <c r="A22" s="56" t="s">
        <v>93</v>
      </c>
      <c r="B22" s="56" t="s">
        <v>91</v>
      </c>
      <c r="C22" s="597"/>
      <c r="D22" s="597"/>
      <c r="E22" s="365"/>
    </row>
    <row r="23" spans="1:5" s="3" customFormat="1" ht="19.5" x14ac:dyDescent="0.3">
      <c r="A23" s="56" t="s">
        <v>94</v>
      </c>
      <c r="B23" s="56" t="s">
        <v>410</v>
      </c>
      <c r="C23" s="597"/>
      <c r="D23" s="597"/>
      <c r="E23" s="365"/>
    </row>
    <row r="24" spans="1:5" s="3" customFormat="1" ht="19.5" x14ac:dyDescent="0.3">
      <c r="A24" s="48" t="s">
        <v>95</v>
      </c>
      <c r="B24" s="48" t="s">
        <v>411</v>
      </c>
      <c r="C24" s="597"/>
      <c r="D24" s="597"/>
      <c r="E24" s="365"/>
    </row>
    <row r="25" spans="1:5" s="3" customFormat="1" ht="19.5" x14ac:dyDescent="0.2">
      <c r="A25" s="48" t="s">
        <v>246</v>
      </c>
      <c r="B25" s="48" t="s">
        <v>417</v>
      </c>
      <c r="C25" s="600">
        <f>388.4+20600</f>
        <v>20988.400000000001</v>
      </c>
      <c r="D25" s="600">
        <f>388.4+20600</f>
        <v>20988.400000000001</v>
      </c>
      <c r="E25" s="365"/>
    </row>
    <row r="26" spans="1:5" x14ac:dyDescent="0.3">
      <c r="A26" s="47">
        <v>1.2</v>
      </c>
      <c r="B26" s="47" t="s">
        <v>96</v>
      </c>
      <c r="C26" s="595">
        <f>SUM(C27,C31,C35)</f>
        <v>93500</v>
      </c>
      <c r="D26" s="595">
        <f>SUM(D27,D35)</f>
        <v>0</v>
      </c>
    </row>
    <row r="27" spans="1:5" x14ac:dyDescent="0.3">
      <c r="A27" s="48" t="s">
        <v>32</v>
      </c>
      <c r="B27" s="48" t="s">
        <v>305</v>
      </c>
      <c r="C27" s="598">
        <f>SUM(C28:C30)</f>
        <v>93500</v>
      </c>
      <c r="D27" s="598">
        <f>SUM(D28:D30)</f>
        <v>0</v>
      </c>
    </row>
    <row r="28" spans="1:5" s="287" customFormat="1" x14ac:dyDescent="0.3">
      <c r="A28" s="138" t="s">
        <v>98</v>
      </c>
      <c r="B28" s="138" t="s">
        <v>303</v>
      </c>
      <c r="C28" s="597">
        <v>2953</v>
      </c>
      <c r="D28" s="597"/>
    </row>
    <row r="29" spans="1:5" s="287" customFormat="1" x14ac:dyDescent="0.3">
      <c r="A29" s="138" t="s">
        <v>99</v>
      </c>
      <c r="B29" s="138" t="s">
        <v>306</v>
      </c>
      <c r="C29" s="372">
        <v>81886</v>
      </c>
      <c r="D29" s="372">
        <v>0</v>
      </c>
    </row>
    <row r="30" spans="1:5" s="287" customFormat="1" x14ac:dyDescent="0.3">
      <c r="A30" s="138" t="s">
        <v>419</v>
      </c>
      <c r="B30" s="138" t="s">
        <v>304</v>
      </c>
      <c r="C30" s="372">
        <v>8661</v>
      </c>
      <c r="D30" s="372"/>
    </row>
    <row r="31" spans="1:5" x14ac:dyDescent="0.3">
      <c r="A31" s="48" t="s">
        <v>33</v>
      </c>
      <c r="B31" s="48" t="s">
        <v>463</v>
      </c>
      <c r="C31" s="373">
        <f>SUM(C32:C34)</f>
        <v>0</v>
      </c>
      <c r="D31" s="373">
        <f>SUM(D32:D34)</f>
        <v>0</v>
      </c>
    </row>
    <row r="32" spans="1:5" s="287" customFormat="1" x14ac:dyDescent="0.3">
      <c r="A32" s="138" t="s">
        <v>12</v>
      </c>
      <c r="B32" s="138" t="s">
        <v>466</v>
      </c>
      <c r="C32" s="372">
        <v>0</v>
      </c>
      <c r="D32" s="372"/>
    </row>
    <row r="33" spans="1:4" x14ac:dyDescent="0.3">
      <c r="A33" s="138" t="s">
        <v>13</v>
      </c>
      <c r="B33" s="138" t="s">
        <v>467</v>
      </c>
      <c r="C33" s="372"/>
      <c r="D33" s="372"/>
    </row>
    <row r="34" spans="1:4" x14ac:dyDescent="0.3">
      <c r="A34" s="138" t="s">
        <v>276</v>
      </c>
      <c r="B34" s="138" t="s">
        <v>468</v>
      </c>
      <c r="C34" s="372"/>
      <c r="D34" s="372"/>
    </row>
    <row r="35" spans="1:4" s="14" customFormat="1" x14ac:dyDescent="0.3">
      <c r="A35" s="48" t="s">
        <v>34</v>
      </c>
      <c r="B35" s="148" t="s">
        <v>416</v>
      </c>
      <c r="C35" s="372"/>
      <c r="D35" s="372"/>
    </row>
    <row r="36" spans="1:4" s="2" customFormat="1" x14ac:dyDescent="0.3">
      <c r="A36" s="1"/>
      <c r="B36" s="143"/>
      <c r="C36" s="107"/>
      <c r="D36" s="107"/>
    </row>
    <row r="37" spans="1:4" s="2" customFormat="1" x14ac:dyDescent="0.3">
      <c r="B37" s="143"/>
      <c r="C37" s="107"/>
      <c r="D37" s="107"/>
    </row>
    <row r="38" spans="1:4" x14ac:dyDescent="0.3">
      <c r="A38" s="1"/>
    </row>
    <row r="39" spans="1:4" x14ac:dyDescent="0.3">
      <c r="A39" s="2"/>
    </row>
    <row r="40" spans="1:4" s="2" customFormat="1" x14ac:dyDescent="0.3">
      <c r="A40" s="37" t="s">
        <v>107</v>
      </c>
      <c r="B40" s="143"/>
      <c r="C40" s="107"/>
      <c r="D40" s="107"/>
    </row>
    <row r="41" spans="1:4" s="2" customFormat="1" x14ac:dyDescent="0.3">
      <c r="B41" s="143"/>
      <c r="C41" s="107"/>
      <c r="D41" s="107"/>
    </row>
    <row r="42" spans="1:4" s="2" customFormat="1" x14ac:dyDescent="0.3">
      <c r="B42" s="143"/>
      <c r="C42" s="107"/>
      <c r="D42" s="114"/>
    </row>
    <row r="43" spans="1:4" s="2" customFormat="1" x14ac:dyDescent="0.3">
      <c r="A43"/>
      <c r="B43" s="145" t="s">
        <v>414</v>
      </c>
      <c r="C43" s="107"/>
      <c r="D43" s="114"/>
    </row>
    <row r="44" spans="1:4" s="2" customFormat="1" x14ac:dyDescent="0.3">
      <c r="A44"/>
      <c r="B44" s="143" t="s">
        <v>265</v>
      </c>
      <c r="C44" s="107"/>
      <c r="D44" s="114"/>
    </row>
    <row r="45" spans="1:4" customFormat="1" ht="12.75" x14ac:dyDescent="0.2">
      <c r="B45" s="146" t="s">
        <v>139</v>
      </c>
      <c r="C45" s="108"/>
      <c r="D45" s="108"/>
    </row>
    <row r="46" spans="1:4" customFormat="1" ht="12.75" x14ac:dyDescent="0.2">
      <c r="B46" s="147"/>
      <c r="C46" s="108"/>
      <c r="D46" s="10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0" orientation="portrait" r:id="rId1"/>
  <headerFooter alignWithMargins="0"/>
  <ignoredErrors>
    <ignoredError sqref="C14:D16 C19:D24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88"/>
  <sheetViews>
    <sheetView showGridLines="0" tabSelected="1" view="pageBreakPreview" zoomScaleSheetLayoutView="100" workbookViewId="0">
      <selection activeCell="D10" sqref="D10:H10"/>
    </sheetView>
  </sheetViews>
  <sheetFormatPr defaultRowHeight="15" x14ac:dyDescent="0.3"/>
  <cols>
    <col min="1" max="1" width="15.85546875" style="16" customWidth="1"/>
    <col min="2" max="2" width="72" style="16" customWidth="1"/>
    <col min="3" max="3" width="14.7109375" style="224" customWidth="1"/>
    <col min="4" max="4" width="15" style="224" customWidth="1"/>
    <col min="5" max="16384" width="9.140625" style="16"/>
  </cols>
  <sheetData>
    <row r="1" spans="1:8" s="314" customFormat="1" x14ac:dyDescent="0.3">
      <c r="A1" s="215" t="s">
        <v>472</v>
      </c>
      <c r="B1" s="348"/>
      <c r="C1" s="768" t="s">
        <v>109</v>
      </c>
      <c r="D1" s="768"/>
    </row>
    <row r="2" spans="1:8" s="314" customFormat="1" x14ac:dyDescent="0.3">
      <c r="A2" s="351" t="s">
        <v>474</v>
      </c>
      <c r="B2" s="348"/>
      <c r="C2" s="766" t="str">
        <f>'ფორმა N1'!L2</f>
        <v>01/01/2019-31/12/2019</v>
      </c>
      <c r="D2" s="766"/>
    </row>
    <row r="3" spans="1:8" s="314" customFormat="1" x14ac:dyDescent="0.3">
      <c r="A3" s="351" t="s">
        <v>473</v>
      </c>
      <c r="B3" s="348"/>
      <c r="C3" s="726"/>
      <c r="D3" s="726"/>
    </row>
    <row r="4" spans="1:8" s="314" customFormat="1" x14ac:dyDescent="0.3">
      <c r="A4" s="32" t="s">
        <v>140</v>
      </c>
      <c r="B4" s="348"/>
      <c r="C4" s="726"/>
      <c r="D4" s="726"/>
    </row>
    <row r="5" spans="1:8" s="314" customFormat="1" x14ac:dyDescent="0.3">
      <c r="A5" s="32"/>
      <c r="B5" s="348"/>
      <c r="C5" s="726"/>
      <c r="D5" s="726"/>
    </row>
    <row r="6" spans="1:8" s="62" customFormat="1" x14ac:dyDescent="0.3">
      <c r="A6" s="69" t="str">
        <f>'[1]ფორმა N2'!A4</f>
        <v>ანგარიშვალდებული პირის დასახელება:</v>
      </c>
      <c r="B6" s="69"/>
      <c r="C6" s="647"/>
      <c r="D6" s="647"/>
    </row>
    <row r="7" spans="1:8" s="62" customFormat="1" x14ac:dyDescent="0.3">
      <c r="A7" s="68" t="str">
        <f>'ფორმა N1'!A5</f>
        <v>მპგ "ევროპული საქართველო-მოძრაობა თავისუფლებისთვის"</v>
      </c>
      <c r="B7" s="69"/>
      <c r="C7" s="647" t="s">
        <v>2109</v>
      </c>
      <c r="D7" s="647"/>
    </row>
    <row r="8" spans="1:8" s="314" customFormat="1" ht="30" x14ac:dyDescent="0.3">
      <c r="A8" s="237" t="s">
        <v>64</v>
      </c>
      <c r="B8" s="220" t="s">
        <v>11</v>
      </c>
      <c r="C8" s="734" t="s">
        <v>10</v>
      </c>
      <c r="D8" s="734" t="s">
        <v>9</v>
      </c>
    </row>
    <row r="9" spans="1:8" s="248" customFormat="1" x14ac:dyDescent="0.2">
      <c r="A9" s="137">
        <v>1</v>
      </c>
      <c r="B9" s="137" t="s">
        <v>57</v>
      </c>
      <c r="C9" s="754">
        <f>SUM(C10,C14,C54,C57,C58,C59,C77)</f>
        <v>755456.88</v>
      </c>
      <c r="D9" s="754">
        <f>SUM(D10,D14,D54,D57,D58,D59,D65,D73,D74)</f>
        <v>1785550.4700000002</v>
      </c>
    </row>
    <row r="10" spans="1:8" s="208" customFormat="1" ht="18" x14ac:dyDescent="0.2">
      <c r="A10" s="47">
        <v>1.1000000000000001</v>
      </c>
      <c r="B10" s="47" t="s">
        <v>58</v>
      </c>
      <c r="C10" s="755">
        <f>SUM(C11:C13)</f>
        <v>234046.03999999998</v>
      </c>
      <c r="D10" s="755">
        <f>SUM(D11:D13)</f>
        <v>236725.64</v>
      </c>
      <c r="E10" s="208">
        <v>450454.81</v>
      </c>
      <c r="F10" s="253">
        <v>166108.26</v>
      </c>
      <c r="G10" s="208">
        <v>6600</v>
      </c>
      <c r="H10" s="208">
        <v>8019</v>
      </c>
    </row>
    <row r="11" spans="1:8" s="195" customFormat="1" x14ac:dyDescent="0.2">
      <c r="A11" s="48" t="s">
        <v>30</v>
      </c>
      <c r="B11" s="48" t="s">
        <v>59</v>
      </c>
      <c r="C11" s="430">
        <f>282758.93-81296.76</f>
        <v>201462.16999999998</v>
      </c>
      <c r="D11" s="430">
        <f>280038.53-81296.76</f>
        <v>198741.77000000002</v>
      </c>
    </row>
    <row r="12" spans="1:8" s="202" customFormat="1" x14ac:dyDescent="0.2">
      <c r="A12" s="48" t="s">
        <v>31</v>
      </c>
      <c r="B12" s="48" t="s">
        <v>0</v>
      </c>
      <c r="C12" s="430">
        <v>32583.869999999981</v>
      </c>
      <c r="D12" s="430">
        <v>32583.869999999981</v>
      </c>
    </row>
    <row r="13" spans="1:8" s="202" customFormat="1" x14ac:dyDescent="0.3">
      <c r="A13" s="249" t="s">
        <v>476</v>
      </c>
      <c r="B13" s="250" t="s">
        <v>477</v>
      </c>
      <c r="C13" s="735">
        <v>0</v>
      </c>
      <c r="D13" s="735">
        <v>5400</v>
      </c>
    </row>
    <row r="14" spans="1:8" s="248" customFormat="1" x14ac:dyDescent="0.2">
      <c r="A14" s="47">
        <v>1.2</v>
      </c>
      <c r="B14" s="47" t="s">
        <v>60</v>
      </c>
      <c r="C14" s="734">
        <f>SUM(C15,C18,C30,C31,C32,C33,C36,C37,C44:C48,C52,C53)</f>
        <v>499390.69</v>
      </c>
      <c r="D14" s="734">
        <f>SUM(D15,D18,D30,D31,D32,D33,D36,D37,D44:D48,D52,D53)</f>
        <v>511226.56000000006</v>
      </c>
    </row>
    <row r="15" spans="1:8" s="202" customFormat="1" x14ac:dyDescent="0.2">
      <c r="A15" s="48" t="s">
        <v>32</v>
      </c>
      <c r="B15" s="48" t="s">
        <v>1</v>
      </c>
      <c r="C15" s="755">
        <f>SUM(C16:C17)</f>
        <v>10088.34</v>
      </c>
      <c r="D15" s="755">
        <f>SUM(D16:D17)</f>
        <v>6487.3700000000008</v>
      </c>
      <c r="E15" s="202">
        <v>16537.82</v>
      </c>
    </row>
    <row r="16" spans="1:8" s="202" customFormat="1" x14ac:dyDescent="0.2">
      <c r="A16" s="56" t="s">
        <v>98</v>
      </c>
      <c r="B16" s="56" t="s">
        <v>61</v>
      </c>
      <c r="C16" s="430">
        <v>1000</v>
      </c>
      <c r="D16" s="430">
        <v>1010</v>
      </c>
    </row>
    <row r="17" spans="1:5" s="202" customFormat="1" x14ac:dyDescent="0.2">
      <c r="A17" s="56" t="s">
        <v>99</v>
      </c>
      <c r="B17" s="56" t="s">
        <v>62</v>
      </c>
      <c r="C17" s="430">
        <f>3735.74+5352.6</f>
        <v>9088.34</v>
      </c>
      <c r="D17" s="430">
        <v>5477.3700000000008</v>
      </c>
    </row>
    <row r="18" spans="1:5" s="202" customFormat="1" x14ac:dyDescent="0.2">
      <c r="A18" s="48" t="s">
        <v>33</v>
      </c>
      <c r="B18" s="48" t="s">
        <v>2</v>
      </c>
      <c r="C18" s="755">
        <f>SUM(C19:C24,C29)</f>
        <v>61274.75</v>
      </c>
      <c r="D18" s="755">
        <f>SUM(D19:D24,D29)</f>
        <v>58660.41</v>
      </c>
    </row>
    <row r="19" spans="1:5" s="200" customFormat="1" ht="30" x14ac:dyDescent="0.2">
      <c r="A19" s="56" t="s">
        <v>12</v>
      </c>
      <c r="B19" s="56" t="s">
        <v>245</v>
      </c>
      <c r="C19" s="736">
        <f>9455.73-1508</f>
        <v>7947.73</v>
      </c>
      <c r="D19" s="736">
        <v>8454.4999999999982</v>
      </c>
      <c r="E19" s="708">
        <v>1492.98</v>
      </c>
    </row>
    <row r="20" spans="1:5" s="200" customFormat="1" x14ac:dyDescent="0.2">
      <c r="A20" s="56" t="s">
        <v>13</v>
      </c>
      <c r="B20" s="56" t="s">
        <v>14</v>
      </c>
      <c r="C20" s="736">
        <v>0</v>
      </c>
      <c r="D20" s="737">
        <v>0</v>
      </c>
    </row>
    <row r="21" spans="1:5" s="200" customFormat="1" ht="30" x14ac:dyDescent="0.2">
      <c r="A21" s="56" t="s">
        <v>276</v>
      </c>
      <c r="B21" s="56" t="s">
        <v>22</v>
      </c>
      <c r="C21" s="736">
        <v>0</v>
      </c>
      <c r="D21" s="738">
        <v>0</v>
      </c>
    </row>
    <row r="22" spans="1:5" s="200" customFormat="1" ht="16.5" customHeight="1" x14ac:dyDescent="0.2">
      <c r="A22" s="56" t="s">
        <v>277</v>
      </c>
      <c r="B22" s="56" t="s">
        <v>15</v>
      </c>
      <c r="C22" s="736">
        <v>12845.199999999997</v>
      </c>
      <c r="D22" s="810">
        <v>12733.179999999998</v>
      </c>
      <c r="E22" s="811">
        <v>13938.81</v>
      </c>
    </row>
    <row r="23" spans="1:5" s="200" customFormat="1" ht="16.5" customHeight="1" x14ac:dyDescent="0.2">
      <c r="A23" s="56" t="s">
        <v>278</v>
      </c>
      <c r="B23" s="56" t="s">
        <v>16</v>
      </c>
      <c r="C23" s="736">
        <v>51.199999999999996</v>
      </c>
      <c r="D23" s="810">
        <v>46.3</v>
      </c>
    </row>
    <row r="24" spans="1:5" s="200" customFormat="1" ht="16.5" customHeight="1" x14ac:dyDescent="0.2">
      <c r="A24" s="56" t="s">
        <v>279</v>
      </c>
      <c r="B24" s="56" t="s">
        <v>17</v>
      </c>
      <c r="C24" s="755">
        <f>SUM(C25:C28)</f>
        <v>24916.83</v>
      </c>
      <c r="D24" s="808">
        <f>SUM(D25:D28)</f>
        <v>22467.210000000003</v>
      </c>
      <c r="E24" s="200">
        <v>6343</v>
      </c>
    </row>
    <row r="25" spans="1:5" s="200" customFormat="1" ht="16.5" customHeight="1" x14ac:dyDescent="0.2">
      <c r="A25" s="138" t="s">
        <v>280</v>
      </c>
      <c r="B25" s="138" t="s">
        <v>18</v>
      </c>
      <c r="C25" s="736">
        <f>10571.4+4700</f>
        <v>15271.4</v>
      </c>
      <c r="D25" s="736">
        <v>14616.880000000003</v>
      </c>
    </row>
    <row r="26" spans="1:5" s="200" customFormat="1" ht="16.5" customHeight="1" x14ac:dyDescent="0.2">
      <c r="A26" s="138" t="s">
        <v>281</v>
      </c>
      <c r="B26" s="138" t="s">
        <v>19</v>
      </c>
      <c r="C26" s="736">
        <v>1860.3900000000003</v>
      </c>
      <c r="D26" s="736">
        <v>1685.1600000000003</v>
      </c>
    </row>
    <row r="27" spans="1:5" s="200" customFormat="1" ht="16.5" customHeight="1" x14ac:dyDescent="0.2">
      <c r="A27" s="138" t="s">
        <v>282</v>
      </c>
      <c r="B27" s="138" t="s">
        <v>20</v>
      </c>
      <c r="C27" s="736">
        <v>7475.0399999999991</v>
      </c>
      <c r="D27" s="736">
        <v>5885.17</v>
      </c>
    </row>
    <row r="28" spans="1:5" s="200" customFormat="1" ht="16.5" customHeight="1" x14ac:dyDescent="0.2">
      <c r="A28" s="138" t="s">
        <v>283</v>
      </c>
      <c r="B28" s="138" t="s">
        <v>23</v>
      </c>
      <c r="C28" s="736">
        <v>310</v>
      </c>
      <c r="D28" s="736">
        <v>280</v>
      </c>
    </row>
    <row r="29" spans="1:5" s="200" customFormat="1" ht="16.5" customHeight="1" x14ac:dyDescent="0.25">
      <c r="A29" s="56" t="s">
        <v>284</v>
      </c>
      <c r="B29" s="56" t="s">
        <v>21</v>
      </c>
      <c r="C29" s="736">
        <v>15513.79</v>
      </c>
      <c r="D29" s="736">
        <v>14959.220000000003</v>
      </c>
      <c r="E29" s="711">
        <v>2647.33</v>
      </c>
    </row>
    <row r="30" spans="1:5" s="202" customFormat="1" ht="16.5" customHeight="1" x14ac:dyDescent="0.2">
      <c r="A30" s="48" t="s">
        <v>34</v>
      </c>
      <c r="B30" s="48" t="s">
        <v>3</v>
      </c>
      <c r="C30" s="739">
        <f>4834.13</f>
        <v>4834.13</v>
      </c>
      <c r="D30" s="739">
        <v>5058.619999999999</v>
      </c>
      <c r="E30" s="713">
        <v>8796.51</v>
      </c>
    </row>
    <row r="31" spans="1:5" s="202" customFormat="1" ht="16.5" customHeight="1" x14ac:dyDescent="0.2">
      <c r="A31" s="48" t="s">
        <v>35</v>
      </c>
      <c r="B31" s="48" t="s">
        <v>4</v>
      </c>
      <c r="C31" s="739">
        <v>0</v>
      </c>
      <c r="D31" s="740">
        <v>0</v>
      </c>
    </row>
    <row r="32" spans="1:5" s="202" customFormat="1" ht="16.5" customHeight="1" x14ac:dyDescent="0.2">
      <c r="A32" s="48" t="s">
        <v>36</v>
      </c>
      <c r="B32" s="48" t="s">
        <v>5</v>
      </c>
      <c r="C32" s="739">
        <v>0</v>
      </c>
      <c r="D32" s="740">
        <v>0</v>
      </c>
    </row>
    <row r="33" spans="1:5" s="202" customFormat="1" x14ac:dyDescent="0.2">
      <c r="A33" s="48" t="s">
        <v>37</v>
      </c>
      <c r="B33" s="48" t="s">
        <v>63</v>
      </c>
      <c r="C33" s="755">
        <f>SUM(C34:C35)</f>
        <v>131662.15999999997</v>
      </c>
      <c r="D33" s="808">
        <f>SUM(D34:D35)</f>
        <v>126327.22</v>
      </c>
      <c r="E33" s="286">
        <v>59351</v>
      </c>
    </row>
    <row r="34" spans="1:5" s="202" customFormat="1" ht="16.5" customHeight="1" x14ac:dyDescent="0.2">
      <c r="A34" s="56" t="s">
        <v>285</v>
      </c>
      <c r="B34" s="56" t="s">
        <v>56</v>
      </c>
      <c r="C34" s="430">
        <v>127365.65999999997</v>
      </c>
      <c r="D34" s="430">
        <v>122030.72</v>
      </c>
    </row>
    <row r="35" spans="1:5" s="202" customFormat="1" ht="16.5" customHeight="1" x14ac:dyDescent="0.2">
      <c r="A35" s="56" t="s">
        <v>286</v>
      </c>
      <c r="B35" s="56" t="s">
        <v>55</v>
      </c>
      <c r="C35" s="430">
        <v>4296.5</v>
      </c>
      <c r="D35" s="430">
        <v>4296.5</v>
      </c>
    </row>
    <row r="36" spans="1:5" s="202" customFormat="1" ht="16.5" customHeight="1" x14ac:dyDescent="0.2">
      <c r="A36" s="48" t="s">
        <v>38</v>
      </c>
      <c r="B36" s="48" t="s">
        <v>49</v>
      </c>
      <c r="C36" s="741">
        <v>157.22999999999999</v>
      </c>
      <c r="D36" s="741">
        <f>157.23</f>
        <v>157.22999999999999</v>
      </c>
    </row>
    <row r="37" spans="1:5" s="202" customFormat="1" ht="16.5" customHeight="1" x14ac:dyDescent="0.2">
      <c r="A37" s="48" t="s">
        <v>39</v>
      </c>
      <c r="B37" s="48" t="s">
        <v>385</v>
      </c>
      <c r="C37" s="755">
        <f>SUM(C38:C43)</f>
        <v>11115.689999999999</v>
      </c>
      <c r="D37" s="808">
        <f>SUM(D38:D43)</f>
        <v>10775.390000000003</v>
      </c>
    </row>
    <row r="38" spans="1:5" s="202" customFormat="1" ht="16.5" customHeight="1" x14ac:dyDescent="0.2">
      <c r="A38" s="56" t="s">
        <v>341</v>
      </c>
      <c r="B38" s="56" t="s">
        <v>345</v>
      </c>
      <c r="C38" s="430">
        <v>-0.44000000000232831</v>
      </c>
      <c r="D38" s="742">
        <v>0</v>
      </c>
    </row>
    <row r="39" spans="1:5" s="202" customFormat="1" ht="16.5" customHeight="1" x14ac:dyDescent="0.2">
      <c r="A39" s="56" t="s">
        <v>342</v>
      </c>
      <c r="B39" s="56" t="s">
        <v>346</v>
      </c>
      <c r="C39" s="430">
        <v>0</v>
      </c>
      <c r="D39" s="742">
        <v>0</v>
      </c>
    </row>
    <row r="40" spans="1:5" s="202" customFormat="1" ht="16.5" customHeight="1" x14ac:dyDescent="0.2">
      <c r="A40" s="56" t="s">
        <v>343</v>
      </c>
      <c r="B40" s="56" t="s">
        <v>349</v>
      </c>
      <c r="C40" s="430">
        <v>10231.73</v>
      </c>
      <c r="D40" s="430">
        <v>9891.3900000000031</v>
      </c>
    </row>
    <row r="41" spans="1:5" s="202" customFormat="1" ht="16.5" customHeight="1" x14ac:dyDescent="0.2">
      <c r="A41" s="56" t="s">
        <v>348</v>
      </c>
      <c r="B41" s="56" t="s">
        <v>350</v>
      </c>
      <c r="C41" s="430">
        <v>0</v>
      </c>
      <c r="D41" s="430">
        <v>0</v>
      </c>
    </row>
    <row r="42" spans="1:5" s="202" customFormat="1" ht="16.5" customHeight="1" x14ac:dyDescent="0.2">
      <c r="A42" s="56" t="s">
        <v>351</v>
      </c>
      <c r="B42" s="56" t="s">
        <v>456</v>
      </c>
      <c r="C42" s="430">
        <v>0</v>
      </c>
      <c r="D42" s="430">
        <v>0</v>
      </c>
    </row>
    <row r="43" spans="1:5" s="202" customFormat="1" ht="16.5" customHeight="1" x14ac:dyDescent="0.2">
      <c r="A43" s="56" t="s">
        <v>457</v>
      </c>
      <c r="B43" s="56" t="s">
        <v>347</v>
      </c>
      <c r="C43" s="430">
        <v>884.40000000000146</v>
      </c>
      <c r="D43" s="430">
        <v>884</v>
      </c>
    </row>
    <row r="44" spans="1:5" s="202" customFormat="1" ht="30" x14ac:dyDescent="0.2">
      <c r="A44" s="48" t="s">
        <v>40</v>
      </c>
      <c r="B44" s="48" t="s">
        <v>28</v>
      </c>
      <c r="C44" s="739">
        <v>236</v>
      </c>
      <c r="D44" s="818">
        <v>236</v>
      </c>
    </row>
    <row r="45" spans="1:5" s="202" customFormat="1" ht="16.5" customHeight="1" x14ac:dyDescent="0.2">
      <c r="A45" s="48" t="s">
        <v>41</v>
      </c>
      <c r="B45" s="48" t="s">
        <v>24</v>
      </c>
      <c r="C45" s="739">
        <v>51.2</v>
      </c>
      <c r="D45" s="739">
        <v>51.2</v>
      </c>
    </row>
    <row r="46" spans="1:5" s="202" customFormat="1" ht="16.5" customHeight="1" x14ac:dyDescent="0.2">
      <c r="A46" s="48" t="s">
        <v>42</v>
      </c>
      <c r="B46" s="48" t="s">
        <v>25</v>
      </c>
      <c r="C46" s="740">
        <v>5500</v>
      </c>
      <c r="D46" s="809">
        <v>5500</v>
      </c>
    </row>
    <row r="47" spans="1:5" s="202" customFormat="1" ht="16.5" customHeight="1" x14ac:dyDescent="0.2">
      <c r="A47" s="48" t="s">
        <v>43</v>
      </c>
      <c r="B47" s="48" t="s">
        <v>26</v>
      </c>
      <c r="C47" s="742">
        <v>480</v>
      </c>
      <c r="D47" s="812">
        <v>480</v>
      </c>
      <c r="E47" s="286">
        <v>320</v>
      </c>
    </row>
    <row r="48" spans="1:5" s="248" customFormat="1" ht="16.5" customHeight="1" x14ac:dyDescent="0.2">
      <c r="A48" s="374" t="s">
        <v>44</v>
      </c>
      <c r="B48" s="374" t="s">
        <v>386</v>
      </c>
      <c r="C48" s="755">
        <f>SUM(C49:C51)</f>
        <v>257453.9</v>
      </c>
      <c r="D48" s="755">
        <f>SUM(D49:D51)</f>
        <v>269438.75</v>
      </c>
    </row>
    <row r="49" spans="1:5" s="202" customFormat="1" ht="16.5" customHeight="1" x14ac:dyDescent="0.3">
      <c r="A49" s="56" t="s">
        <v>357</v>
      </c>
      <c r="B49" s="56" t="s">
        <v>360</v>
      </c>
      <c r="C49" s="701">
        <v>257453.9</v>
      </c>
      <c r="D49" s="819">
        <v>269438.75</v>
      </c>
      <c r="E49" s="815">
        <v>136921.03</v>
      </c>
    </row>
    <row r="50" spans="1:5" s="202" customFormat="1" ht="16.5" customHeight="1" x14ac:dyDescent="0.2">
      <c r="A50" s="56" t="s">
        <v>358</v>
      </c>
      <c r="B50" s="56" t="s">
        <v>359</v>
      </c>
      <c r="C50" s="430">
        <v>0</v>
      </c>
      <c r="D50" s="742">
        <v>0</v>
      </c>
    </row>
    <row r="51" spans="1:5" s="202" customFormat="1" ht="16.5" customHeight="1" x14ac:dyDescent="0.2">
      <c r="A51" s="56" t="s">
        <v>361</v>
      </c>
      <c r="B51" s="56" t="s">
        <v>362</v>
      </c>
      <c r="C51" s="430">
        <v>0</v>
      </c>
      <c r="D51" s="742">
        <v>0</v>
      </c>
    </row>
    <row r="52" spans="1:5" s="202" customFormat="1" ht="30" x14ac:dyDescent="0.2">
      <c r="A52" s="48" t="s">
        <v>45</v>
      </c>
      <c r="B52" s="48" t="s">
        <v>29</v>
      </c>
      <c r="C52" s="430">
        <v>0</v>
      </c>
      <c r="D52" s="742">
        <v>0</v>
      </c>
    </row>
    <row r="53" spans="1:5" s="202" customFormat="1" ht="16.5" customHeight="1" x14ac:dyDescent="0.2">
      <c r="A53" s="48" t="s">
        <v>46</v>
      </c>
      <c r="B53" s="48" t="s">
        <v>6</v>
      </c>
      <c r="C53" s="741">
        <f>16537.29</f>
        <v>16537.29</v>
      </c>
      <c r="D53" s="741">
        <f>43988.71-15934.34</f>
        <v>28054.37</v>
      </c>
    </row>
    <row r="54" spans="1:5" s="202" customFormat="1" ht="30" x14ac:dyDescent="0.2">
      <c r="A54" s="47">
        <v>1.3</v>
      </c>
      <c r="B54" s="47" t="s">
        <v>391</v>
      </c>
      <c r="C54" s="734">
        <f>SUM(C55:C56)</f>
        <v>0</v>
      </c>
      <c r="D54" s="734">
        <f>SUM(D55:D56)</f>
        <v>0</v>
      </c>
    </row>
    <row r="55" spans="1:5" s="202" customFormat="1" ht="28.5" customHeight="1" x14ac:dyDescent="0.2">
      <c r="A55" s="48" t="s">
        <v>50</v>
      </c>
      <c r="B55" s="48" t="s">
        <v>48</v>
      </c>
      <c r="C55" s="430">
        <v>0</v>
      </c>
      <c r="D55" s="742">
        <v>0</v>
      </c>
    </row>
    <row r="56" spans="1:5" s="202" customFormat="1" ht="16.5" customHeight="1" x14ac:dyDescent="0.2">
      <c r="A56" s="48" t="s">
        <v>51</v>
      </c>
      <c r="B56" s="48" t="s">
        <v>47</v>
      </c>
      <c r="C56" s="430">
        <v>0</v>
      </c>
      <c r="D56" s="742">
        <v>0</v>
      </c>
    </row>
    <row r="57" spans="1:5" s="202" customFormat="1" x14ac:dyDescent="0.2">
      <c r="A57" s="47">
        <v>1.4</v>
      </c>
      <c r="B57" s="47" t="s">
        <v>393</v>
      </c>
      <c r="C57" s="430">
        <v>0</v>
      </c>
      <c r="D57" s="742">
        <v>0</v>
      </c>
    </row>
    <row r="58" spans="1:5" s="200" customFormat="1" x14ac:dyDescent="0.2">
      <c r="A58" s="47">
        <v>1.5</v>
      </c>
      <c r="B58" s="47" t="s">
        <v>7</v>
      </c>
      <c r="C58" s="736">
        <v>0</v>
      </c>
      <c r="D58" s="738">
        <v>0</v>
      </c>
    </row>
    <row r="59" spans="1:5" s="200" customFormat="1" x14ac:dyDescent="0.3">
      <c r="A59" s="47">
        <v>1.6</v>
      </c>
      <c r="B59" s="23" t="s">
        <v>8</v>
      </c>
      <c r="C59" s="745">
        <f>SUM(C60:C64)</f>
        <v>22020.15</v>
      </c>
      <c r="D59" s="745">
        <f>SUM(D60:D64)</f>
        <v>48902.34</v>
      </c>
    </row>
    <row r="60" spans="1:5" s="200" customFormat="1" x14ac:dyDescent="0.25">
      <c r="A60" s="48" t="s">
        <v>292</v>
      </c>
      <c r="B60" s="24" t="s">
        <v>52</v>
      </c>
      <c r="C60" s="743">
        <v>3703.3799999999997</v>
      </c>
      <c r="D60" s="814">
        <v>3703.3799999999987</v>
      </c>
      <c r="E60" s="815">
        <v>564.98</v>
      </c>
    </row>
    <row r="61" spans="1:5" s="200" customFormat="1" ht="30" x14ac:dyDescent="0.2">
      <c r="A61" s="48" t="s">
        <v>293</v>
      </c>
      <c r="B61" s="24" t="s">
        <v>54</v>
      </c>
      <c r="C61" s="736">
        <v>0</v>
      </c>
      <c r="D61" s="736">
        <v>0</v>
      </c>
    </row>
    <row r="62" spans="1:5" s="200" customFormat="1" x14ac:dyDescent="0.2">
      <c r="A62" s="48" t="s">
        <v>294</v>
      </c>
      <c r="B62" s="24" t="s">
        <v>53</v>
      </c>
      <c r="C62" s="738">
        <v>0</v>
      </c>
      <c r="D62" s="738">
        <v>0</v>
      </c>
    </row>
    <row r="63" spans="1:5" s="200" customFormat="1" ht="19.5" customHeight="1" x14ac:dyDescent="0.2">
      <c r="A63" s="48" t="s">
        <v>295</v>
      </c>
      <c r="B63" s="24" t="s">
        <v>27</v>
      </c>
      <c r="C63" s="756">
        <v>18316.77</v>
      </c>
      <c r="D63" s="756">
        <v>45198.96</v>
      </c>
    </row>
    <row r="64" spans="1:5" s="200" customFormat="1" x14ac:dyDescent="0.2">
      <c r="A64" s="48" t="s">
        <v>323</v>
      </c>
      <c r="B64" s="24" t="s">
        <v>324</v>
      </c>
      <c r="C64" s="736">
        <v>0</v>
      </c>
      <c r="D64" s="738">
        <v>0</v>
      </c>
    </row>
    <row r="65" spans="1:4" x14ac:dyDescent="0.3">
      <c r="A65" s="137">
        <v>2</v>
      </c>
      <c r="B65" s="137" t="s">
        <v>387</v>
      </c>
      <c r="C65" s="704">
        <v>0</v>
      </c>
      <c r="D65" s="745">
        <f>SUM(D66:D72)</f>
        <v>38695.93</v>
      </c>
    </row>
    <row r="66" spans="1:4" x14ac:dyDescent="0.3">
      <c r="A66" s="57">
        <v>2.1</v>
      </c>
      <c r="B66" s="139" t="s">
        <v>100</v>
      </c>
      <c r="C66" s="702">
        <v>0</v>
      </c>
      <c r="D66" s="744">
        <v>0</v>
      </c>
    </row>
    <row r="67" spans="1:4" x14ac:dyDescent="0.3">
      <c r="A67" s="57">
        <v>2.2000000000000002</v>
      </c>
      <c r="B67" s="139" t="s">
        <v>388</v>
      </c>
      <c r="C67" s="702">
        <v>0</v>
      </c>
      <c r="D67" s="744">
        <v>0</v>
      </c>
    </row>
    <row r="68" spans="1:4" x14ac:dyDescent="0.3">
      <c r="A68" s="57">
        <v>2.2999999999999998</v>
      </c>
      <c r="B68" s="139" t="s">
        <v>104</v>
      </c>
      <c r="C68" s="702">
        <v>0</v>
      </c>
      <c r="D68" s="744">
        <v>0</v>
      </c>
    </row>
    <row r="69" spans="1:4" x14ac:dyDescent="0.3">
      <c r="A69" s="57">
        <v>2.4</v>
      </c>
      <c r="B69" s="139" t="s">
        <v>103</v>
      </c>
      <c r="C69" s="702">
        <v>0</v>
      </c>
      <c r="D69" s="744">
        <v>0</v>
      </c>
    </row>
    <row r="70" spans="1:4" x14ac:dyDescent="0.3">
      <c r="A70" s="57">
        <v>2.5</v>
      </c>
      <c r="B70" s="139" t="s">
        <v>389</v>
      </c>
      <c r="C70" s="702">
        <v>0</v>
      </c>
      <c r="D70" s="744">
        <v>38695.93</v>
      </c>
    </row>
    <row r="71" spans="1:4" x14ac:dyDescent="0.3">
      <c r="A71" s="57">
        <v>2.6</v>
      </c>
      <c r="B71" s="139" t="s">
        <v>101</v>
      </c>
      <c r="C71" s="702"/>
      <c r="D71" s="744"/>
    </row>
    <row r="72" spans="1:4" x14ac:dyDescent="0.3">
      <c r="A72" s="57">
        <v>2.7</v>
      </c>
      <c r="B72" s="139" t="s">
        <v>102</v>
      </c>
      <c r="C72" s="703"/>
      <c r="D72" s="744"/>
    </row>
    <row r="73" spans="1:4" x14ac:dyDescent="0.3">
      <c r="A73" s="137">
        <v>3</v>
      </c>
      <c r="B73" s="137" t="s">
        <v>415</v>
      </c>
      <c r="C73" s="745"/>
      <c r="D73" s="813">
        <v>950000</v>
      </c>
    </row>
    <row r="74" spans="1:4" x14ac:dyDescent="0.3">
      <c r="A74" s="137">
        <v>4</v>
      </c>
      <c r="B74" s="137" t="s">
        <v>247</v>
      </c>
      <c r="C74" s="745"/>
      <c r="D74" s="745">
        <f>SUM(D75:D76)</f>
        <v>0</v>
      </c>
    </row>
    <row r="75" spans="1:4" x14ac:dyDescent="0.3">
      <c r="A75" s="57">
        <v>4.0999999999999996</v>
      </c>
      <c r="B75" s="57" t="s">
        <v>248</v>
      </c>
      <c r="C75" s="702"/>
      <c r="D75" s="746"/>
    </row>
    <row r="76" spans="1:4" x14ac:dyDescent="0.3">
      <c r="A76" s="57">
        <v>4.2</v>
      </c>
      <c r="B76" s="57" t="s">
        <v>249</v>
      </c>
      <c r="C76" s="704"/>
      <c r="D76" s="574"/>
    </row>
    <row r="77" spans="1:4" x14ac:dyDescent="0.3">
      <c r="A77" s="137">
        <v>5</v>
      </c>
      <c r="B77" s="137" t="s">
        <v>274</v>
      </c>
      <c r="C77" s="704"/>
      <c r="D77" s="703"/>
    </row>
    <row r="78" spans="1:4" x14ac:dyDescent="0.3">
      <c r="B78" s="223"/>
    </row>
    <row r="79" spans="1:4" x14ac:dyDescent="0.3">
      <c r="A79" s="772" t="s">
        <v>458</v>
      </c>
      <c r="B79" s="772"/>
      <c r="C79" s="772"/>
      <c r="D79" s="772"/>
    </row>
    <row r="80" spans="1:4" x14ac:dyDescent="0.3">
      <c r="B80" s="223"/>
    </row>
    <row r="81" spans="1:4" s="226" customFormat="1" ht="12.75" x14ac:dyDescent="0.2">
      <c r="C81" s="227"/>
      <c r="D81" s="227"/>
    </row>
    <row r="82" spans="1:4" x14ac:dyDescent="0.3">
      <c r="A82" s="217" t="s">
        <v>107</v>
      </c>
    </row>
    <row r="84" spans="1:4" x14ac:dyDescent="0.3">
      <c r="D84" s="659"/>
    </row>
    <row r="85" spans="1:4" x14ac:dyDescent="0.3">
      <c r="A85" s="64"/>
      <c r="B85" s="217" t="s">
        <v>412</v>
      </c>
      <c r="D85" s="659"/>
    </row>
    <row r="86" spans="1:4" x14ac:dyDescent="0.3">
      <c r="A86" s="64"/>
      <c r="B86" s="16" t="s">
        <v>413</v>
      </c>
      <c r="D86" s="659"/>
    </row>
    <row r="87" spans="1:4" s="64" customFormat="1" ht="12.75" x14ac:dyDescent="0.2">
      <c r="B87" s="218" t="s">
        <v>139</v>
      </c>
      <c r="C87" s="233"/>
      <c r="D87" s="233"/>
    </row>
    <row r="88" spans="1:4" s="226" customFormat="1" ht="12.75" x14ac:dyDescent="0.2">
      <c r="C88" s="227"/>
      <c r="D88" s="227"/>
    </row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7" fitToHeight="0" orientation="portrait" r:id="rId1"/>
  <headerFooter alignWithMargins="0"/>
  <rowBreaks count="1" manualBreakCount="1">
    <brk id="53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showGridLines="0" view="pageBreakPreview" topLeftCell="A5" zoomScaleSheetLayoutView="100" workbookViewId="0">
      <selection activeCell="D19" sqref="D19"/>
    </sheetView>
  </sheetViews>
  <sheetFormatPr defaultRowHeight="15" x14ac:dyDescent="0.3"/>
  <cols>
    <col min="1" max="1" width="11.140625" style="16" customWidth="1"/>
    <col min="2" max="2" width="74.7109375" style="16" customWidth="1"/>
    <col min="3" max="3" width="15" style="225" customWidth="1"/>
    <col min="4" max="4" width="18.42578125" style="225" customWidth="1"/>
    <col min="5" max="16384" width="9.140625" style="16"/>
  </cols>
  <sheetData>
    <row r="1" spans="1:5" s="236" customFormat="1" x14ac:dyDescent="0.3">
      <c r="A1" s="215" t="s">
        <v>313</v>
      </c>
      <c r="B1" s="69"/>
      <c r="C1" s="768" t="s">
        <v>109</v>
      </c>
      <c r="D1" s="768"/>
    </row>
    <row r="2" spans="1:5" s="236" customFormat="1" x14ac:dyDescent="0.3">
      <c r="A2" s="215" t="s">
        <v>314</v>
      </c>
      <c r="B2" s="69"/>
      <c r="C2" s="766" t="str">
        <f>'ფორმა N1'!L2</f>
        <v>01/01/2019-31/12/2019</v>
      </c>
      <c r="D2" s="766"/>
    </row>
    <row r="3" spans="1:5" s="236" customFormat="1" x14ac:dyDescent="0.3">
      <c r="A3" s="32" t="s">
        <v>140</v>
      </c>
      <c r="B3" s="215"/>
      <c r="C3" s="241"/>
      <c r="D3" s="241"/>
    </row>
    <row r="4" spans="1:5" s="236" customFormat="1" x14ac:dyDescent="0.3">
      <c r="A4" s="32"/>
      <c r="B4" s="32"/>
      <c r="C4" s="241"/>
      <c r="D4" s="241"/>
    </row>
    <row r="5" spans="1:5" x14ac:dyDescent="0.3">
      <c r="A5" s="69" t="str">
        <f>'ფორმა N2'!A4</f>
        <v>ანგარიშვალდებული პირის დასახელება:</v>
      </c>
      <c r="B5" s="69"/>
      <c r="C5" s="242"/>
      <c r="D5" s="242"/>
    </row>
    <row r="6" spans="1:5" x14ac:dyDescent="0.3">
      <c r="A6" s="216" t="str">
        <f>'ფორმა N1'!A5</f>
        <v>მპგ "ევროპული საქართველო-მოძრაობა თავისუფლებისთვის"</v>
      </c>
      <c r="B6" s="69"/>
      <c r="C6" s="242"/>
      <c r="D6" s="242"/>
    </row>
    <row r="7" spans="1:5" x14ac:dyDescent="0.3">
      <c r="A7" s="69"/>
      <c r="B7" s="69"/>
      <c r="C7" s="242"/>
      <c r="D7" s="242"/>
    </row>
    <row r="8" spans="1:5" s="236" customFormat="1" x14ac:dyDescent="0.3">
      <c r="A8" s="280"/>
      <c r="B8" s="280"/>
      <c r="C8" s="281"/>
      <c r="D8" s="281"/>
    </row>
    <row r="9" spans="1:5" s="236" customFormat="1" ht="31.5" customHeight="1" x14ac:dyDescent="0.3">
      <c r="A9" s="237" t="s">
        <v>64</v>
      </c>
      <c r="B9" s="237" t="s">
        <v>319</v>
      </c>
      <c r="C9" s="237" t="s">
        <v>10</v>
      </c>
      <c r="D9" s="237" t="s">
        <v>9</v>
      </c>
    </row>
    <row r="10" spans="1:5" s="195" customFormat="1" ht="15" customHeight="1" x14ac:dyDescent="0.2">
      <c r="A10" s="57" t="s">
        <v>315</v>
      </c>
      <c r="B10" s="340" t="s">
        <v>1366</v>
      </c>
      <c r="C10" s="303">
        <v>320</v>
      </c>
      <c r="D10" s="303">
        <v>320</v>
      </c>
    </row>
    <row r="11" spans="1:5" s="195" customFormat="1" ht="15" customHeight="1" x14ac:dyDescent="0.2">
      <c r="A11" s="57" t="s">
        <v>316</v>
      </c>
      <c r="B11" s="204" t="s">
        <v>2018</v>
      </c>
      <c r="C11" s="723">
        <v>163.41</v>
      </c>
      <c r="D11" s="253">
        <f>23979.6+163.41</f>
        <v>24143.01</v>
      </c>
    </row>
    <row r="12" spans="1:5" s="195" customFormat="1" ht="15" customHeight="1" x14ac:dyDescent="0.2">
      <c r="A12" s="57" t="s">
        <v>529</v>
      </c>
      <c r="B12" s="269" t="s">
        <v>2022</v>
      </c>
      <c r="C12" s="303">
        <v>350</v>
      </c>
      <c r="D12" s="303">
        <f>350</f>
        <v>350</v>
      </c>
    </row>
    <row r="13" spans="1:5" s="195" customFormat="1" ht="15" customHeight="1" x14ac:dyDescent="0.2">
      <c r="A13" s="57" t="s">
        <v>530</v>
      </c>
      <c r="B13" s="239" t="s">
        <v>2020</v>
      </c>
      <c r="C13" s="303">
        <f>6032.4+57.75</f>
        <v>6090.15</v>
      </c>
      <c r="D13" s="303">
        <v>6105.23</v>
      </c>
      <c r="E13" s="732"/>
    </row>
    <row r="14" spans="1:5" s="195" customFormat="1" ht="15" customHeight="1" x14ac:dyDescent="0.2">
      <c r="A14" s="57" t="s">
        <v>531</v>
      </c>
      <c r="B14" s="204" t="s">
        <v>549</v>
      </c>
      <c r="C14" s="253">
        <f>50+32+8+10+40+10+10+40+30+8+100+11</f>
        <v>349</v>
      </c>
      <c r="D14" s="253">
        <f>50.75+40.6+10.15+40.6+10.15+30.45+8.12+100+11</f>
        <v>301.82</v>
      </c>
    </row>
    <row r="15" spans="1:5" s="195" customFormat="1" ht="15" customHeight="1" x14ac:dyDescent="0.2">
      <c r="A15" s="57" t="s">
        <v>532</v>
      </c>
      <c r="B15" s="239" t="s">
        <v>2019</v>
      </c>
      <c r="C15" s="253">
        <f>15+1350+242+145.1+120+501.8+40+215+106+35+40+240+740</f>
        <v>3789.9</v>
      </c>
      <c r="D15" s="253">
        <f>225+15+525+242+1350+145.1+120+501.8+40+215+740+106+75+240</f>
        <v>4539.8999999999996</v>
      </c>
    </row>
    <row r="16" spans="1:5" s="195" customFormat="1" ht="15" customHeight="1" x14ac:dyDescent="0.2">
      <c r="A16" s="57" t="s">
        <v>533</v>
      </c>
      <c r="B16" s="239" t="s">
        <v>550</v>
      </c>
      <c r="C16" s="253">
        <f>50+150</f>
        <v>200</v>
      </c>
      <c r="D16" s="253">
        <f>50+150</f>
        <v>200</v>
      </c>
    </row>
    <row r="17" spans="1:5" s="195" customFormat="1" ht="15" customHeight="1" x14ac:dyDescent="0.2">
      <c r="A17" s="57" t="s">
        <v>534</v>
      </c>
      <c r="B17" s="239" t="s">
        <v>518</v>
      </c>
      <c r="C17" s="303">
        <f>550+495+550+750</f>
        <v>2345</v>
      </c>
      <c r="D17" s="303">
        <f>550+495+550+750</f>
        <v>2345</v>
      </c>
    </row>
    <row r="18" spans="1:5" s="195" customFormat="1" ht="15" customHeight="1" x14ac:dyDescent="0.2">
      <c r="A18" s="57" t="s">
        <v>535</v>
      </c>
      <c r="B18" s="239" t="s">
        <v>2021</v>
      </c>
      <c r="C18" s="253">
        <f>120+60+120</f>
        <v>300</v>
      </c>
      <c r="D18" s="253">
        <f>120+60+120</f>
        <v>300</v>
      </c>
    </row>
    <row r="19" spans="1:5" s="195" customFormat="1" ht="15" customHeight="1" x14ac:dyDescent="0.2">
      <c r="A19" s="57" t="s">
        <v>548</v>
      </c>
      <c r="B19" s="334" t="s">
        <v>1361</v>
      </c>
      <c r="C19" s="379">
        <v>4409.3100000000004</v>
      </c>
      <c r="D19" s="379">
        <v>6594</v>
      </c>
    </row>
    <row r="20" spans="1:5" s="195" customFormat="1" ht="15" customHeight="1" x14ac:dyDescent="0.2">
      <c r="A20" s="57"/>
      <c r="B20" s="334"/>
      <c r="C20" s="379"/>
      <c r="D20" s="379">
        <v>0</v>
      </c>
    </row>
    <row r="21" spans="1:5" s="195" customFormat="1" ht="15" customHeight="1" x14ac:dyDescent="0.2">
      <c r="A21" s="57"/>
      <c r="B21" s="334"/>
      <c r="C21" s="379"/>
      <c r="D21" s="379"/>
    </row>
    <row r="22" spans="1:5" s="195" customFormat="1" ht="15" customHeight="1" x14ac:dyDescent="0.2">
      <c r="A22" s="47" t="s">
        <v>273</v>
      </c>
      <c r="B22" s="313"/>
      <c r="C22" s="379"/>
      <c r="D22" s="409"/>
    </row>
    <row r="23" spans="1:5" s="195" customFormat="1" ht="15" customHeight="1" x14ac:dyDescent="0.2">
      <c r="A23" s="57"/>
      <c r="B23" s="204"/>
      <c r="C23" s="378"/>
      <c r="D23" s="378"/>
    </row>
    <row r="24" spans="1:5" s="195" customFormat="1" ht="15" customHeight="1" x14ac:dyDescent="0.2">
      <c r="A24" s="57" t="s">
        <v>317</v>
      </c>
      <c r="B24" s="269" t="s">
        <v>2023</v>
      </c>
      <c r="C24" s="378">
        <f>650+299.74</f>
        <v>949.74</v>
      </c>
      <c r="D24" s="378">
        <f>650+299.74</f>
        <v>949.74</v>
      </c>
    </row>
    <row r="25" spans="1:5" s="195" customFormat="1" ht="15" customHeight="1" x14ac:dyDescent="0.2">
      <c r="A25" s="57" t="s">
        <v>318</v>
      </c>
      <c r="B25" s="377" t="s">
        <v>562</v>
      </c>
      <c r="C25" s="378">
        <v>285.18</v>
      </c>
      <c r="D25" s="378">
        <v>285.18</v>
      </c>
    </row>
    <row r="26" spans="1:5" s="195" customFormat="1" ht="15" customHeight="1" x14ac:dyDescent="0.2">
      <c r="A26" s="57" t="s">
        <v>520</v>
      </c>
      <c r="B26" s="204" t="s">
        <v>1379</v>
      </c>
      <c r="C26" s="380">
        <f>400.9+368.6+393.9+262-324.08</f>
        <v>1101.3200000000002</v>
      </c>
      <c r="D26" s="380">
        <f>400.9+368.6+393.9</f>
        <v>1163.4000000000001</v>
      </c>
    </row>
    <row r="27" spans="1:5" s="195" customFormat="1" ht="15" customHeight="1" x14ac:dyDescent="0.2">
      <c r="A27" s="57" t="s">
        <v>521</v>
      </c>
      <c r="B27" s="204" t="s">
        <v>2024</v>
      </c>
      <c r="C27" s="379">
        <v>0</v>
      </c>
      <c r="D27" s="379">
        <v>11490</v>
      </c>
    </row>
    <row r="28" spans="1:5" s="195" customFormat="1" ht="15" customHeight="1" x14ac:dyDescent="0.2">
      <c r="A28" s="57" t="s">
        <v>522</v>
      </c>
      <c r="B28" s="334" t="s">
        <v>1369</v>
      </c>
      <c r="C28" s="378">
        <f>7177.92+2227.4</f>
        <v>9405.32</v>
      </c>
      <c r="D28" s="378">
        <f>9441.01</f>
        <v>9441.01</v>
      </c>
      <c r="E28" s="732"/>
    </row>
    <row r="29" spans="1:5" s="195" customFormat="1" ht="15" customHeight="1" x14ac:dyDescent="0.2">
      <c r="A29" s="57" t="s">
        <v>563</v>
      </c>
      <c r="B29" s="269" t="s">
        <v>2025</v>
      </c>
      <c r="C29" s="378">
        <v>2361</v>
      </c>
      <c r="D29" s="378">
        <v>2361</v>
      </c>
    </row>
    <row r="30" spans="1:5" s="195" customFormat="1" ht="15" customHeight="1" x14ac:dyDescent="0.2">
      <c r="A30" s="57" t="s">
        <v>523</v>
      </c>
      <c r="B30" s="269" t="s">
        <v>2026</v>
      </c>
      <c r="C30" s="253">
        <v>288</v>
      </c>
      <c r="D30" s="253">
        <v>288</v>
      </c>
    </row>
    <row r="31" spans="1:5" s="195" customFormat="1" ht="15" customHeight="1" x14ac:dyDescent="0.2">
      <c r="A31" s="57" t="s">
        <v>524</v>
      </c>
      <c r="B31" s="269" t="s">
        <v>2027</v>
      </c>
      <c r="C31" s="253">
        <f>700+70.74+810</f>
        <v>1580.74</v>
      </c>
      <c r="D31" s="253">
        <f>700+810</f>
        <v>1510</v>
      </c>
    </row>
    <row r="32" spans="1:5" s="195" customFormat="1" ht="15" customHeight="1" x14ac:dyDescent="0.2">
      <c r="A32" s="57" t="s">
        <v>564</v>
      </c>
      <c r="B32" s="269" t="s">
        <v>2028</v>
      </c>
      <c r="C32" s="379">
        <v>60</v>
      </c>
      <c r="D32" s="379">
        <v>60</v>
      </c>
    </row>
    <row r="33" spans="1:4" s="195" customFormat="1" ht="15" customHeight="1" x14ac:dyDescent="0.2">
      <c r="A33" s="57" t="s">
        <v>525</v>
      </c>
      <c r="B33" s="335" t="s">
        <v>2110</v>
      </c>
      <c r="C33" s="379">
        <v>500</v>
      </c>
      <c r="D33" s="379">
        <v>500</v>
      </c>
    </row>
    <row r="34" spans="1:4" s="195" customFormat="1" ht="15" customHeight="1" x14ac:dyDescent="0.2">
      <c r="A34" s="57" t="s">
        <v>526</v>
      </c>
      <c r="B34" s="407" t="s">
        <v>2195</v>
      </c>
      <c r="C34" s="379">
        <v>5.99</v>
      </c>
      <c r="D34" s="379">
        <v>6</v>
      </c>
    </row>
    <row r="35" spans="1:4" s="195" customFormat="1" ht="15" customHeight="1" x14ac:dyDescent="0.2">
      <c r="A35" s="47" t="s">
        <v>273</v>
      </c>
      <c r="B35" s="47"/>
      <c r="C35" s="243"/>
      <c r="D35" s="243"/>
    </row>
    <row r="36" spans="1:4" ht="31.5" customHeight="1" x14ac:dyDescent="0.3">
      <c r="A36" s="58"/>
      <c r="B36" s="58" t="s">
        <v>322</v>
      </c>
      <c r="C36" s="244">
        <f>SUM(C10:C35)</f>
        <v>34854.06</v>
      </c>
      <c r="D36" s="244">
        <f>SUM(D10:D35)</f>
        <v>73253.289999999994</v>
      </c>
    </row>
    <row r="37" spans="1:4" ht="15" customHeight="1" x14ac:dyDescent="0.3">
      <c r="A37" s="223"/>
      <c r="B37" s="223"/>
    </row>
    <row r="38" spans="1:4" ht="15" customHeight="1" x14ac:dyDescent="0.3">
      <c r="A38" s="238" t="s">
        <v>405</v>
      </c>
    </row>
    <row r="39" spans="1:4" ht="15" customHeight="1" x14ac:dyDescent="0.3">
      <c r="A39" s="16" t="s">
        <v>406</v>
      </c>
    </row>
    <row r="40" spans="1:4" ht="15" customHeight="1" x14ac:dyDescent="0.3">
      <c r="A40" s="225" t="s">
        <v>407</v>
      </c>
    </row>
    <row r="41" spans="1:4" ht="15" customHeight="1" x14ac:dyDescent="0.3">
      <c r="A41" s="225"/>
    </row>
    <row r="42" spans="1:4" ht="15" customHeight="1" x14ac:dyDescent="0.3">
      <c r="A42" s="225" t="s">
        <v>337</v>
      </c>
    </row>
    <row r="43" spans="1:4" s="226" customFormat="1" ht="15" customHeight="1" x14ac:dyDescent="0.2">
      <c r="C43" s="245"/>
      <c r="D43" s="245"/>
    </row>
    <row r="44" spans="1:4" ht="15" customHeight="1" x14ac:dyDescent="0.3">
      <c r="A44" s="217" t="s">
        <v>107</v>
      </c>
    </row>
    <row r="45" spans="1:4" ht="15" customHeight="1" x14ac:dyDescent="0.3"/>
    <row r="46" spans="1:4" ht="15" customHeight="1" x14ac:dyDescent="0.3">
      <c r="D46" s="18"/>
    </row>
    <row r="47" spans="1:4" ht="15" customHeight="1" x14ac:dyDescent="0.3">
      <c r="A47" s="217"/>
      <c r="B47" s="217" t="s">
        <v>266</v>
      </c>
      <c r="D47" s="18"/>
    </row>
    <row r="48" spans="1:4" ht="15" customHeight="1" x14ac:dyDescent="0.3">
      <c r="B48" s="16" t="s">
        <v>265</v>
      </c>
      <c r="D48" s="18"/>
    </row>
    <row r="49" spans="1:4" s="64" customFormat="1" ht="15" customHeight="1" x14ac:dyDescent="0.2">
      <c r="A49" s="218"/>
      <c r="B49" s="218" t="s">
        <v>139</v>
      </c>
      <c r="C49" s="246"/>
      <c r="D49" s="246"/>
    </row>
    <row r="50" spans="1:4" s="226" customFormat="1" ht="15" customHeight="1" x14ac:dyDescent="0.2">
      <c r="C50" s="245"/>
      <c r="D50" s="245"/>
    </row>
    <row r="51" spans="1:4" ht="15" customHeight="1" x14ac:dyDescent="0.3"/>
    <row r="52" spans="1:4" ht="15" customHeight="1" x14ac:dyDescent="0.3"/>
    <row r="53" spans="1:4" ht="15" customHeight="1" x14ac:dyDescent="0.3"/>
    <row r="54" spans="1:4" ht="15" customHeight="1" x14ac:dyDescent="0.3"/>
    <row r="55" spans="1:4" ht="15" customHeight="1" x14ac:dyDescent="0.3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5" fitToHeight="0" orientation="portrait" r:id="rId1"/>
  <headerFooter alignWithMargins="0"/>
  <ignoredErrors>
    <ignoredError sqref="C22:C23 D11 C14:C18 C27:C31 C24 C26 C33:C34 D13:D18 D12 D20 D24 D26:D33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1"/>
  <sheetViews>
    <sheetView view="pageBreakPreview" zoomScale="80" zoomScaleSheetLayoutView="80" workbookViewId="0">
      <selection sqref="A1:XFD8"/>
    </sheetView>
  </sheetViews>
  <sheetFormatPr defaultRowHeight="15" x14ac:dyDescent="0.3"/>
  <cols>
    <col min="1" max="1" width="5.42578125" style="279" customWidth="1"/>
    <col min="2" max="2" width="18.85546875" style="279" customWidth="1"/>
    <col min="3" max="3" width="19.42578125" style="279" customWidth="1"/>
    <col min="4" max="4" width="17" style="279" customWidth="1"/>
    <col min="5" max="5" width="40.28515625" style="279" customWidth="1"/>
    <col min="6" max="6" width="14.7109375" style="279" customWidth="1"/>
    <col min="7" max="7" width="15.5703125" style="572" customWidth="1"/>
    <col min="8" max="8" width="14.7109375" style="572" customWidth="1"/>
    <col min="9" max="9" width="16.7109375" style="424" customWidth="1"/>
    <col min="10" max="16384" width="9.140625" style="279"/>
  </cols>
  <sheetData>
    <row r="1" spans="1:9" s="687" customFormat="1" x14ac:dyDescent="0.3">
      <c r="A1" s="685" t="s">
        <v>390</v>
      </c>
      <c r="B1" s="685"/>
      <c r="C1" s="290"/>
      <c r="D1" s="290"/>
      <c r="E1" s="290"/>
      <c r="F1" s="290"/>
      <c r="G1" s="729"/>
      <c r="H1" s="729"/>
      <c r="I1" s="686" t="s">
        <v>109</v>
      </c>
    </row>
    <row r="2" spans="1:9" s="687" customFormat="1" x14ac:dyDescent="0.3">
      <c r="A2" s="685" t="s">
        <v>140</v>
      </c>
      <c r="B2" s="685"/>
      <c r="C2" s="290"/>
      <c r="D2" s="290"/>
      <c r="E2" s="290"/>
      <c r="F2" s="290"/>
      <c r="G2" s="729"/>
      <c r="H2" s="729"/>
      <c r="I2" s="731" t="str">
        <f>'ფორმა N1'!L2</f>
        <v>01/01/2019-31/12/2019</v>
      </c>
    </row>
    <row r="3" spans="1:9" s="687" customFormat="1" x14ac:dyDescent="0.3">
      <c r="A3" s="685"/>
      <c r="B3" s="685"/>
      <c r="C3" s="685"/>
      <c r="D3" s="685"/>
      <c r="E3" s="685"/>
      <c r="F3" s="685"/>
      <c r="G3" s="729"/>
      <c r="H3" s="729"/>
      <c r="I3" s="730"/>
    </row>
    <row r="4" spans="1:9" s="687" customFormat="1" x14ac:dyDescent="0.3">
      <c r="A4" s="290" t="str">
        <f>'ფორმა N2'!A4</f>
        <v>ანგარიშვალდებული პირის დასახელება:</v>
      </c>
      <c r="B4" s="290"/>
      <c r="C4" s="290"/>
      <c r="D4" s="290"/>
      <c r="E4" s="290"/>
      <c r="F4" s="290"/>
      <c r="G4" s="563"/>
      <c r="H4" s="563"/>
      <c r="I4" s="689"/>
    </row>
    <row r="5" spans="1:9" s="687" customFormat="1" x14ac:dyDescent="0.3">
      <c r="A5" s="290" t="str">
        <f>'ფორმა N1'!A5</f>
        <v>მპგ "ევროპული საქართველო-მოძრაობა თავისუფლებისთვის"</v>
      </c>
      <c r="B5" s="290"/>
      <c r="C5" s="290"/>
      <c r="D5" s="290"/>
      <c r="E5" s="290"/>
      <c r="F5" s="290"/>
      <c r="G5" s="563"/>
      <c r="H5" s="563"/>
      <c r="I5" s="689"/>
    </row>
    <row r="6" spans="1:9" s="687" customFormat="1" x14ac:dyDescent="0.3">
      <c r="A6" s="290"/>
      <c r="B6" s="290"/>
      <c r="C6" s="290"/>
      <c r="D6" s="290"/>
      <c r="E6" s="290"/>
      <c r="F6" s="290"/>
      <c r="G6" s="563"/>
      <c r="H6" s="563"/>
      <c r="I6" s="689"/>
    </row>
    <row r="7" spans="1:9" s="687" customFormat="1" x14ac:dyDescent="0.3">
      <c r="A7" s="686"/>
      <c r="B7" s="686"/>
      <c r="C7" s="686"/>
      <c r="D7" s="686"/>
      <c r="E7" s="686"/>
      <c r="F7" s="686"/>
      <c r="G7" s="728"/>
      <c r="H7" s="728"/>
      <c r="I7" s="690"/>
    </row>
    <row r="8" spans="1:9" s="687" customFormat="1" ht="41.25" customHeight="1" x14ac:dyDescent="0.3">
      <c r="A8" s="691" t="s">
        <v>64</v>
      </c>
      <c r="B8" s="691" t="s">
        <v>326</v>
      </c>
      <c r="C8" s="691" t="s">
        <v>327</v>
      </c>
      <c r="D8" s="691" t="s">
        <v>227</v>
      </c>
      <c r="E8" s="691" t="s">
        <v>331</v>
      </c>
      <c r="F8" s="691" t="s">
        <v>335</v>
      </c>
      <c r="G8" s="692" t="s">
        <v>10</v>
      </c>
      <c r="H8" s="692" t="s">
        <v>9</v>
      </c>
      <c r="I8" s="693" t="s">
        <v>375</v>
      </c>
    </row>
    <row r="9" spans="1:9" s="64" customFormat="1" ht="14.25" customHeight="1" x14ac:dyDescent="0.2">
      <c r="A9" s="453">
        <v>1</v>
      </c>
      <c r="B9" s="454" t="s">
        <v>907</v>
      </c>
      <c r="C9" s="408" t="s">
        <v>688</v>
      </c>
      <c r="D9" s="668" t="s">
        <v>689</v>
      </c>
      <c r="E9" s="383" t="s">
        <v>690</v>
      </c>
      <c r="F9" s="453" t="s">
        <v>334</v>
      </c>
      <c r="G9" s="564">
        <v>2000</v>
      </c>
      <c r="H9" s="564">
        <v>2000</v>
      </c>
      <c r="I9" s="680">
        <v>392</v>
      </c>
    </row>
    <row r="10" spans="1:9" s="64" customFormat="1" ht="14.25" customHeight="1" x14ac:dyDescent="0.2">
      <c r="A10" s="453">
        <v>2</v>
      </c>
      <c r="B10" s="383" t="s">
        <v>958</v>
      </c>
      <c r="C10" s="408" t="s">
        <v>688</v>
      </c>
      <c r="D10" s="668" t="s">
        <v>692</v>
      </c>
      <c r="E10" s="383" t="s">
        <v>693</v>
      </c>
      <c r="F10" s="453" t="s">
        <v>334</v>
      </c>
      <c r="G10" s="564">
        <v>1250</v>
      </c>
      <c r="H10" s="564">
        <v>1250</v>
      </c>
      <c r="I10" s="680">
        <v>245</v>
      </c>
    </row>
    <row r="11" spans="1:9" s="64" customFormat="1" ht="14.25" customHeight="1" x14ac:dyDescent="0.2">
      <c r="A11" s="453">
        <v>3</v>
      </c>
      <c r="B11" s="383" t="s">
        <v>959</v>
      </c>
      <c r="C11" s="408" t="s">
        <v>695</v>
      </c>
      <c r="D11" s="668" t="s">
        <v>696</v>
      </c>
      <c r="E11" s="383" t="s">
        <v>693</v>
      </c>
      <c r="F11" s="453" t="s">
        <v>334</v>
      </c>
      <c r="G11" s="564">
        <v>1000</v>
      </c>
      <c r="H11" s="564">
        <v>1000</v>
      </c>
      <c r="I11" s="680">
        <v>196</v>
      </c>
    </row>
    <row r="12" spans="1:9" s="64" customFormat="1" ht="14.25" customHeight="1" x14ac:dyDescent="0.2">
      <c r="A12" s="453">
        <v>4</v>
      </c>
      <c r="B12" s="383" t="s">
        <v>697</v>
      </c>
      <c r="C12" s="408" t="s">
        <v>960</v>
      </c>
      <c r="D12" s="668" t="s">
        <v>699</v>
      </c>
      <c r="E12" s="383" t="s">
        <v>700</v>
      </c>
      <c r="F12" s="453" t="s">
        <v>334</v>
      </c>
      <c r="G12" s="564">
        <v>800</v>
      </c>
      <c r="H12" s="564">
        <v>800</v>
      </c>
      <c r="I12" s="680">
        <v>156.80000000000001</v>
      </c>
    </row>
    <row r="13" spans="1:9" s="64" customFormat="1" ht="14.25" customHeight="1" x14ac:dyDescent="0.2">
      <c r="A13" s="453">
        <v>5</v>
      </c>
      <c r="B13" s="383" t="s">
        <v>701</v>
      </c>
      <c r="C13" s="408" t="s">
        <v>961</v>
      </c>
      <c r="D13" s="668" t="s">
        <v>703</v>
      </c>
      <c r="E13" s="383" t="s">
        <v>704</v>
      </c>
      <c r="F13" s="453" t="s">
        <v>334</v>
      </c>
      <c r="G13" s="564">
        <v>2125</v>
      </c>
      <c r="H13" s="564">
        <v>2125</v>
      </c>
      <c r="I13" s="680">
        <v>416.5</v>
      </c>
    </row>
    <row r="14" spans="1:9" s="64" customFormat="1" ht="14.25" customHeight="1" x14ac:dyDescent="0.2">
      <c r="A14" s="453">
        <v>6</v>
      </c>
      <c r="B14" s="454" t="s">
        <v>962</v>
      </c>
      <c r="C14" s="408" t="s">
        <v>706</v>
      </c>
      <c r="D14" s="668" t="s">
        <v>707</v>
      </c>
      <c r="E14" s="383" t="s">
        <v>708</v>
      </c>
      <c r="F14" s="453" t="s">
        <v>334</v>
      </c>
      <c r="G14" s="564">
        <v>1000</v>
      </c>
      <c r="H14" s="564">
        <v>1000</v>
      </c>
      <c r="I14" s="680">
        <v>196</v>
      </c>
    </row>
    <row r="15" spans="1:9" s="64" customFormat="1" ht="14.25" customHeight="1" x14ac:dyDescent="0.2">
      <c r="A15" s="453">
        <v>7</v>
      </c>
      <c r="B15" s="454" t="s">
        <v>709</v>
      </c>
      <c r="C15" s="408" t="s">
        <v>963</v>
      </c>
      <c r="D15" s="681" t="s">
        <v>711</v>
      </c>
      <c r="E15" s="383" t="s">
        <v>712</v>
      </c>
      <c r="F15" s="453" t="s">
        <v>334</v>
      </c>
      <c r="G15" s="564">
        <v>1550</v>
      </c>
      <c r="H15" s="564">
        <v>1550</v>
      </c>
      <c r="I15" s="680">
        <v>303.8</v>
      </c>
    </row>
    <row r="16" spans="1:9" s="64" customFormat="1" ht="14.25" customHeight="1" x14ac:dyDescent="0.2">
      <c r="A16" s="453">
        <v>8</v>
      </c>
      <c r="B16" s="408" t="s">
        <v>964</v>
      </c>
      <c r="C16" s="454" t="s">
        <v>714</v>
      </c>
      <c r="D16" s="681" t="s">
        <v>715</v>
      </c>
      <c r="E16" s="383" t="s">
        <v>693</v>
      </c>
      <c r="F16" s="453" t="s">
        <v>334</v>
      </c>
      <c r="G16" s="564">
        <v>1125</v>
      </c>
      <c r="H16" s="564">
        <v>1125</v>
      </c>
      <c r="I16" s="680">
        <v>220.5</v>
      </c>
    </row>
    <row r="17" spans="1:9" s="64" customFormat="1" ht="14.25" customHeight="1" x14ac:dyDescent="0.2">
      <c r="A17" s="453">
        <v>9</v>
      </c>
      <c r="B17" s="408" t="s">
        <v>965</v>
      </c>
      <c r="C17" s="454" t="s">
        <v>717</v>
      </c>
      <c r="D17" s="681" t="s">
        <v>718</v>
      </c>
      <c r="E17" s="383" t="s">
        <v>693</v>
      </c>
      <c r="F17" s="453" t="s">
        <v>334</v>
      </c>
      <c r="G17" s="564">
        <v>2500</v>
      </c>
      <c r="H17" s="564">
        <v>2500</v>
      </c>
      <c r="I17" s="680">
        <v>490</v>
      </c>
    </row>
    <row r="18" spans="1:9" s="64" customFormat="1" ht="14.25" customHeight="1" x14ac:dyDescent="0.2">
      <c r="A18" s="453">
        <v>10</v>
      </c>
      <c r="B18" s="408" t="s">
        <v>814</v>
      </c>
      <c r="C18" s="454" t="s">
        <v>720</v>
      </c>
      <c r="D18" s="681" t="s">
        <v>721</v>
      </c>
      <c r="E18" s="383" t="s">
        <v>693</v>
      </c>
      <c r="F18" s="453" t="s">
        <v>334</v>
      </c>
      <c r="G18" s="564">
        <v>1000</v>
      </c>
      <c r="H18" s="564">
        <v>1000</v>
      </c>
      <c r="I18" s="680">
        <v>196</v>
      </c>
    </row>
    <row r="19" spans="1:9" s="64" customFormat="1" ht="14.25" customHeight="1" x14ac:dyDescent="0.2">
      <c r="A19" s="453">
        <v>11</v>
      </c>
      <c r="B19" s="408" t="s">
        <v>722</v>
      </c>
      <c r="C19" s="454" t="s">
        <v>966</v>
      </c>
      <c r="D19" s="681" t="s">
        <v>724</v>
      </c>
      <c r="E19" s="383" t="s">
        <v>693</v>
      </c>
      <c r="F19" s="453" t="s">
        <v>334</v>
      </c>
      <c r="G19" s="564">
        <v>687.5</v>
      </c>
      <c r="H19" s="564">
        <v>687.5</v>
      </c>
      <c r="I19" s="680">
        <v>134.75</v>
      </c>
    </row>
    <row r="20" spans="1:9" s="64" customFormat="1" ht="14.25" customHeight="1" x14ac:dyDescent="0.2">
      <c r="A20" s="453">
        <v>12</v>
      </c>
      <c r="B20" s="408" t="s">
        <v>725</v>
      </c>
      <c r="C20" s="454" t="s">
        <v>726</v>
      </c>
      <c r="D20" s="681" t="s">
        <v>727</v>
      </c>
      <c r="E20" s="383" t="s">
        <v>693</v>
      </c>
      <c r="F20" s="453" t="s">
        <v>334</v>
      </c>
      <c r="G20" s="564">
        <v>375</v>
      </c>
      <c r="H20" s="564">
        <v>375</v>
      </c>
      <c r="I20" s="680">
        <v>73.5</v>
      </c>
    </row>
    <row r="21" spans="1:9" s="64" customFormat="1" ht="14.25" customHeight="1" x14ac:dyDescent="0.2">
      <c r="A21" s="453">
        <v>13</v>
      </c>
      <c r="B21" s="408" t="s">
        <v>728</v>
      </c>
      <c r="C21" s="454" t="s">
        <v>729</v>
      </c>
      <c r="D21" s="681" t="s">
        <v>730</v>
      </c>
      <c r="E21" s="383" t="s">
        <v>693</v>
      </c>
      <c r="F21" s="453" t="s">
        <v>334</v>
      </c>
      <c r="G21" s="564">
        <v>250</v>
      </c>
      <c r="H21" s="564">
        <v>250</v>
      </c>
      <c r="I21" s="680">
        <v>49</v>
      </c>
    </row>
    <row r="22" spans="1:9" s="64" customFormat="1" ht="14.25" customHeight="1" x14ac:dyDescent="0.2">
      <c r="A22" s="453">
        <v>14</v>
      </c>
      <c r="B22" s="454" t="s">
        <v>814</v>
      </c>
      <c r="C22" s="408" t="s">
        <v>739</v>
      </c>
      <c r="D22" s="681" t="s">
        <v>740</v>
      </c>
      <c r="E22" s="383" t="s">
        <v>741</v>
      </c>
      <c r="F22" s="453" t="s">
        <v>334</v>
      </c>
      <c r="G22" s="564">
        <v>1250</v>
      </c>
      <c r="H22" s="564">
        <v>1250</v>
      </c>
      <c r="I22" s="680">
        <v>245</v>
      </c>
    </row>
    <row r="23" spans="1:9" s="64" customFormat="1" ht="14.25" customHeight="1" x14ac:dyDescent="0.3">
      <c r="A23" s="453">
        <v>15</v>
      </c>
      <c r="B23" s="454" t="s">
        <v>965</v>
      </c>
      <c r="C23" s="408" t="s">
        <v>743</v>
      </c>
      <c r="D23" s="665" t="s">
        <v>968</v>
      </c>
      <c r="E23" s="455" t="s">
        <v>744</v>
      </c>
      <c r="F23" s="453" t="s">
        <v>334</v>
      </c>
      <c r="G23" s="564">
        <v>1250</v>
      </c>
      <c r="H23" s="666">
        <v>1250</v>
      </c>
      <c r="I23" s="680">
        <v>245</v>
      </c>
    </row>
    <row r="24" spans="1:9" s="64" customFormat="1" ht="14.25" customHeight="1" x14ac:dyDescent="0.2">
      <c r="A24" s="453">
        <v>16</v>
      </c>
      <c r="B24" s="408" t="s">
        <v>745</v>
      </c>
      <c r="C24" s="454" t="s">
        <v>746</v>
      </c>
      <c r="D24" s="668" t="s">
        <v>747</v>
      </c>
      <c r="E24" s="383" t="s">
        <v>748</v>
      </c>
      <c r="F24" s="453" t="s">
        <v>334</v>
      </c>
      <c r="G24" s="564">
        <v>1625</v>
      </c>
      <c r="H24" s="564">
        <v>1625</v>
      </c>
      <c r="I24" s="680">
        <v>318.5</v>
      </c>
    </row>
    <row r="25" spans="1:9" s="64" customFormat="1" ht="14.25" customHeight="1" x14ac:dyDescent="0.2">
      <c r="A25" s="453">
        <v>17</v>
      </c>
      <c r="B25" s="454" t="s">
        <v>752</v>
      </c>
      <c r="C25" s="408" t="s">
        <v>969</v>
      </c>
      <c r="D25" s="668" t="s">
        <v>754</v>
      </c>
      <c r="E25" s="383" t="s">
        <v>755</v>
      </c>
      <c r="F25" s="453" t="s">
        <v>334</v>
      </c>
      <c r="G25" s="564">
        <v>875</v>
      </c>
      <c r="H25" s="564">
        <v>875</v>
      </c>
      <c r="I25" s="680">
        <v>171.5</v>
      </c>
    </row>
    <row r="26" spans="1:9" s="64" customFormat="1" ht="14.25" customHeight="1" x14ac:dyDescent="0.2">
      <c r="A26" s="453">
        <v>18</v>
      </c>
      <c r="B26" s="454" t="s">
        <v>962</v>
      </c>
      <c r="C26" s="408" t="s">
        <v>749</v>
      </c>
      <c r="D26" s="668" t="s">
        <v>750</v>
      </c>
      <c r="E26" s="383" t="s">
        <v>751</v>
      </c>
      <c r="F26" s="453" t="s">
        <v>334</v>
      </c>
      <c r="G26" s="564">
        <v>1000</v>
      </c>
      <c r="H26" s="564">
        <v>1000</v>
      </c>
      <c r="I26" s="680">
        <v>196</v>
      </c>
    </row>
    <row r="27" spans="1:9" s="64" customFormat="1" ht="14.25" customHeight="1" x14ac:dyDescent="0.2">
      <c r="A27" s="453">
        <v>19</v>
      </c>
      <c r="B27" s="454" t="s">
        <v>970</v>
      </c>
      <c r="C27" s="408" t="s">
        <v>757</v>
      </c>
      <c r="D27" s="681" t="s">
        <v>758</v>
      </c>
      <c r="E27" s="383" t="s">
        <v>759</v>
      </c>
      <c r="F27" s="453" t="s">
        <v>334</v>
      </c>
      <c r="G27" s="564">
        <v>1875</v>
      </c>
      <c r="H27" s="564">
        <v>1875</v>
      </c>
      <c r="I27" s="680">
        <v>367.5</v>
      </c>
    </row>
    <row r="28" spans="1:9" s="64" customFormat="1" ht="14.25" customHeight="1" x14ac:dyDescent="0.2">
      <c r="A28" s="453">
        <v>20</v>
      </c>
      <c r="B28" s="454" t="s">
        <v>907</v>
      </c>
      <c r="C28" s="408" t="s">
        <v>760</v>
      </c>
      <c r="D28" s="668" t="s">
        <v>761</v>
      </c>
      <c r="E28" s="383" t="s">
        <v>762</v>
      </c>
      <c r="F28" s="453" t="s">
        <v>334</v>
      </c>
      <c r="G28" s="564">
        <v>875</v>
      </c>
      <c r="H28" s="564">
        <v>875</v>
      </c>
      <c r="I28" s="680">
        <v>171.5</v>
      </c>
    </row>
    <row r="29" spans="1:9" s="64" customFormat="1" ht="14.25" customHeight="1" x14ac:dyDescent="0.2">
      <c r="A29" s="453">
        <v>21</v>
      </c>
      <c r="B29" s="454" t="s">
        <v>763</v>
      </c>
      <c r="C29" s="408" t="s">
        <v>760</v>
      </c>
      <c r="D29" s="681" t="s">
        <v>765</v>
      </c>
      <c r="E29" s="383" t="s">
        <v>766</v>
      </c>
      <c r="F29" s="453" t="s">
        <v>334</v>
      </c>
      <c r="G29" s="564">
        <v>375</v>
      </c>
      <c r="H29" s="564">
        <v>375</v>
      </c>
      <c r="I29" s="680">
        <v>73.5</v>
      </c>
    </row>
    <row r="30" spans="1:9" s="64" customFormat="1" ht="14.25" customHeight="1" x14ac:dyDescent="0.2">
      <c r="A30" s="453">
        <v>22</v>
      </c>
      <c r="B30" s="408" t="s">
        <v>959</v>
      </c>
      <c r="C30" s="454" t="s">
        <v>768</v>
      </c>
      <c r="D30" s="681">
        <v>43001000829</v>
      </c>
      <c r="E30" s="383" t="s">
        <v>766</v>
      </c>
      <c r="F30" s="453" t="s">
        <v>334</v>
      </c>
      <c r="G30" s="564">
        <v>375</v>
      </c>
      <c r="H30" s="564">
        <v>375</v>
      </c>
      <c r="I30" s="680">
        <v>73.5</v>
      </c>
    </row>
    <row r="31" spans="1:9" s="64" customFormat="1" ht="14.25" customHeight="1" x14ac:dyDescent="0.2">
      <c r="A31" s="453">
        <v>23</v>
      </c>
      <c r="B31" s="454" t="s">
        <v>971</v>
      </c>
      <c r="C31" s="408" t="s">
        <v>770</v>
      </c>
      <c r="D31" s="681" t="s">
        <v>771</v>
      </c>
      <c r="E31" s="383" t="s">
        <v>772</v>
      </c>
      <c r="F31" s="453" t="s">
        <v>334</v>
      </c>
      <c r="G31" s="564">
        <v>875</v>
      </c>
      <c r="H31" s="564">
        <v>875</v>
      </c>
      <c r="I31" s="680">
        <v>171.5</v>
      </c>
    </row>
    <row r="32" spans="1:9" s="64" customFormat="1" ht="14.25" customHeight="1" x14ac:dyDescent="0.2">
      <c r="A32" s="453">
        <v>24</v>
      </c>
      <c r="B32" s="408" t="s">
        <v>814</v>
      </c>
      <c r="C32" s="454" t="s">
        <v>773</v>
      </c>
      <c r="D32" s="681" t="s">
        <v>774</v>
      </c>
      <c r="E32" s="383" t="s">
        <v>772</v>
      </c>
      <c r="F32" s="453" t="s">
        <v>334</v>
      </c>
      <c r="G32" s="564">
        <v>875</v>
      </c>
      <c r="H32" s="564">
        <v>875</v>
      </c>
      <c r="I32" s="680">
        <v>171.5</v>
      </c>
    </row>
    <row r="33" spans="1:9" s="64" customFormat="1" ht="14.25" customHeight="1" x14ac:dyDescent="0.2">
      <c r="A33" s="453">
        <v>25</v>
      </c>
      <c r="B33" s="408" t="s">
        <v>972</v>
      </c>
      <c r="C33" s="454" t="s">
        <v>776</v>
      </c>
      <c r="D33" s="681" t="s">
        <v>777</v>
      </c>
      <c r="E33" s="383" t="s">
        <v>772</v>
      </c>
      <c r="F33" s="453" t="s">
        <v>334</v>
      </c>
      <c r="G33" s="564">
        <v>875</v>
      </c>
      <c r="H33" s="564">
        <v>875</v>
      </c>
      <c r="I33" s="680">
        <v>171.5</v>
      </c>
    </row>
    <row r="34" spans="1:9" s="64" customFormat="1" ht="14.25" customHeight="1" x14ac:dyDescent="0.2">
      <c r="A34" s="453">
        <v>26</v>
      </c>
      <c r="B34" s="408" t="s">
        <v>1716</v>
      </c>
      <c r="C34" s="454" t="s">
        <v>779</v>
      </c>
      <c r="D34" s="681" t="s">
        <v>780</v>
      </c>
      <c r="E34" s="383" t="s">
        <v>781</v>
      </c>
      <c r="F34" s="453" t="s">
        <v>334</v>
      </c>
      <c r="G34" s="564">
        <v>875</v>
      </c>
      <c r="H34" s="564">
        <v>875</v>
      </c>
      <c r="I34" s="680">
        <v>171.5</v>
      </c>
    </row>
    <row r="35" spans="1:9" s="64" customFormat="1" ht="14.25" customHeight="1" x14ac:dyDescent="0.2">
      <c r="A35" s="453">
        <v>27</v>
      </c>
      <c r="B35" s="408" t="s">
        <v>782</v>
      </c>
      <c r="C35" s="383" t="s">
        <v>783</v>
      </c>
      <c r="D35" s="681" t="s">
        <v>607</v>
      </c>
      <c r="E35" s="383" t="s">
        <v>784</v>
      </c>
      <c r="F35" s="453" t="s">
        <v>334</v>
      </c>
      <c r="G35" s="564">
        <v>1850</v>
      </c>
      <c r="H35" s="564">
        <v>1850</v>
      </c>
      <c r="I35" s="680">
        <v>362.6</v>
      </c>
    </row>
    <row r="36" spans="1:9" s="64" customFormat="1" ht="14.25" customHeight="1" x14ac:dyDescent="0.2">
      <c r="A36" s="453">
        <v>28</v>
      </c>
      <c r="B36" s="408" t="s">
        <v>1068</v>
      </c>
      <c r="C36" s="454" t="s">
        <v>789</v>
      </c>
      <c r="D36" s="681" t="s">
        <v>790</v>
      </c>
      <c r="E36" s="383" t="s">
        <v>791</v>
      </c>
      <c r="F36" s="453" t="s">
        <v>334</v>
      </c>
      <c r="G36" s="564">
        <v>375</v>
      </c>
      <c r="H36" s="564">
        <v>375</v>
      </c>
      <c r="I36" s="680">
        <v>73.5</v>
      </c>
    </row>
    <row r="37" spans="1:9" s="64" customFormat="1" ht="14.25" customHeight="1" x14ac:dyDescent="0.2">
      <c r="A37" s="453">
        <v>29</v>
      </c>
      <c r="B37" s="408" t="s">
        <v>974</v>
      </c>
      <c r="C37" s="454" t="s">
        <v>793</v>
      </c>
      <c r="D37" s="681" t="s">
        <v>794</v>
      </c>
      <c r="E37" s="383" t="s">
        <v>795</v>
      </c>
      <c r="F37" s="453" t="s">
        <v>334</v>
      </c>
      <c r="G37" s="564">
        <v>500</v>
      </c>
      <c r="H37" s="564">
        <v>500</v>
      </c>
      <c r="I37" s="680">
        <v>98</v>
      </c>
    </row>
    <row r="38" spans="1:9" s="64" customFormat="1" ht="14.25" customHeight="1" x14ac:dyDescent="0.2">
      <c r="A38" s="453">
        <v>30</v>
      </c>
      <c r="B38" s="408" t="s">
        <v>796</v>
      </c>
      <c r="C38" s="454" t="s">
        <v>797</v>
      </c>
      <c r="D38" s="681" t="s">
        <v>798</v>
      </c>
      <c r="E38" s="383" t="s">
        <v>799</v>
      </c>
      <c r="F38" s="453" t="s">
        <v>334</v>
      </c>
      <c r="G38" s="564">
        <v>1812.5</v>
      </c>
      <c r="H38" s="564">
        <v>1812.5</v>
      </c>
      <c r="I38" s="680">
        <v>355.25</v>
      </c>
    </row>
    <row r="39" spans="1:9" s="64" customFormat="1" ht="14.25" customHeight="1" x14ac:dyDescent="0.2">
      <c r="A39" s="453">
        <v>31</v>
      </c>
      <c r="B39" s="408" t="s">
        <v>975</v>
      </c>
      <c r="C39" s="454" t="s">
        <v>801</v>
      </c>
      <c r="D39" s="681" t="s">
        <v>802</v>
      </c>
      <c r="E39" s="383" t="s">
        <v>799</v>
      </c>
      <c r="F39" s="453" t="s">
        <v>334</v>
      </c>
      <c r="G39" s="564">
        <v>875</v>
      </c>
      <c r="H39" s="564">
        <v>875</v>
      </c>
      <c r="I39" s="680">
        <v>171.5</v>
      </c>
    </row>
    <row r="40" spans="1:9" s="64" customFormat="1" ht="14.25" customHeight="1" x14ac:dyDescent="0.2">
      <c r="A40" s="453">
        <v>32</v>
      </c>
      <c r="B40" s="408" t="s">
        <v>907</v>
      </c>
      <c r="C40" s="383" t="s">
        <v>804</v>
      </c>
      <c r="D40" s="681" t="s">
        <v>805</v>
      </c>
      <c r="E40" s="383" t="s">
        <v>799</v>
      </c>
      <c r="F40" s="453" t="s">
        <v>334</v>
      </c>
      <c r="G40" s="564">
        <v>500</v>
      </c>
      <c r="H40" s="564">
        <v>500</v>
      </c>
      <c r="I40" s="680">
        <v>98</v>
      </c>
    </row>
    <row r="41" spans="1:9" s="64" customFormat="1" ht="14.25" customHeight="1" x14ac:dyDescent="0.2">
      <c r="A41" s="453">
        <v>33</v>
      </c>
      <c r="B41" s="408" t="s">
        <v>806</v>
      </c>
      <c r="C41" s="383" t="s">
        <v>807</v>
      </c>
      <c r="D41" s="681" t="s">
        <v>808</v>
      </c>
      <c r="E41" s="383" t="s">
        <v>799</v>
      </c>
      <c r="F41" s="453" t="s">
        <v>334</v>
      </c>
      <c r="G41" s="564">
        <v>500</v>
      </c>
      <c r="H41" s="564">
        <v>500</v>
      </c>
      <c r="I41" s="680">
        <v>98</v>
      </c>
    </row>
    <row r="42" spans="1:9" s="64" customFormat="1" ht="14.25" customHeight="1" x14ac:dyDescent="0.3">
      <c r="A42" s="453">
        <v>34</v>
      </c>
      <c r="B42" s="457" t="s">
        <v>976</v>
      </c>
      <c r="C42" s="383" t="s">
        <v>810</v>
      </c>
      <c r="D42" s="681" t="s">
        <v>811</v>
      </c>
      <c r="E42" s="383" t="s">
        <v>799</v>
      </c>
      <c r="F42" s="453" t="s">
        <v>334</v>
      </c>
      <c r="G42" s="564">
        <v>625</v>
      </c>
      <c r="H42" s="564">
        <v>625</v>
      </c>
      <c r="I42" s="680">
        <v>122.5</v>
      </c>
    </row>
    <row r="43" spans="1:9" s="64" customFormat="1" ht="14.25" customHeight="1" x14ac:dyDescent="0.2">
      <c r="A43" s="453">
        <v>35</v>
      </c>
      <c r="B43" s="408" t="s">
        <v>814</v>
      </c>
      <c r="C43" s="383" t="s">
        <v>812</v>
      </c>
      <c r="D43" s="672" t="s">
        <v>813</v>
      </c>
      <c r="E43" s="383" t="s">
        <v>799</v>
      </c>
      <c r="F43" s="453" t="s">
        <v>334</v>
      </c>
      <c r="G43" s="564">
        <v>600</v>
      </c>
      <c r="H43" s="564">
        <v>600</v>
      </c>
      <c r="I43" s="680">
        <v>0</v>
      </c>
    </row>
    <row r="44" spans="1:9" s="64" customFormat="1" ht="14.25" customHeight="1" x14ac:dyDescent="0.2">
      <c r="A44" s="453">
        <v>36</v>
      </c>
      <c r="B44" s="383" t="s">
        <v>907</v>
      </c>
      <c r="C44" s="408" t="s">
        <v>688</v>
      </c>
      <c r="D44" s="668" t="s">
        <v>689</v>
      </c>
      <c r="E44" s="383" t="s">
        <v>690</v>
      </c>
      <c r="F44" s="453" t="s">
        <v>334</v>
      </c>
      <c r="G44" s="564">
        <v>2000</v>
      </c>
      <c r="H44" s="564">
        <v>2000</v>
      </c>
      <c r="I44" s="680">
        <v>392</v>
      </c>
    </row>
    <row r="45" spans="1:9" s="64" customFormat="1" ht="14.25" customHeight="1" x14ac:dyDescent="0.2">
      <c r="A45" s="453">
        <v>37</v>
      </c>
      <c r="B45" s="454" t="s">
        <v>958</v>
      </c>
      <c r="C45" s="408" t="s">
        <v>688</v>
      </c>
      <c r="D45" s="668" t="s">
        <v>692</v>
      </c>
      <c r="E45" s="383" t="s">
        <v>693</v>
      </c>
      <c r="F45" s="453" t="s">
        <v>334</v>
      </c>
      <c r="G45" s="564">
        <v>1250</v>
      </c>
      <c r="H45" s="564">
        <v>1250</v>
      </c>
      <c r="I45" s="680">
        <v>245</v>
      </c>
    </row>
    <row r="46" spans="1:9" s="64" customFormat="1" ht="14.25" customHeight="1" x14ac:dyDescent="0.2">
      <c r="A46" s="453">
        <v>38</v>
      </c>
      <c r="B46" s="383" t="s">
        <v>959</v>
      </c>
      <c r="C46" s="408" t="s">
        <v>695</v>
      </c>
      <c r="D46" s="668" t="s">
        <v>696</v>
      </c>
      <c r="E46" s="383" t="s">
        <v>693</v>
      </c>
      <c r="F46" s="453" t="s">
        <v>334</v>
      </c>
      <c r="G46" s="564">
        <v>1000</v>
      </c>
      <c r="H46" s="564">
        <v>1000</v>
      </c>
      <c r="I46" s="680">
        <v>196</v>
      </c>
    </row>
    <row r="47" spans="1:9" s="64" customFormat="1" ht="14.25" customHeight="1" x14ac:dyDescent="0.2">
      <c r="A47" s="453">
        <v>39</v>
      </c>
      <c r="B47" s="383" t="s">
        <v>697</v>
      </c>
      <c r="C47" s="408" t="s">
        <v>960</v>
      </c>
      <c r="D47" s="668" t="s">
        <v>699</v>
      </c>
      <c r="E47" s="383" t="s">
        <v>700</v>
      </c>
      <c r="F47" s="453" t="s">
        <v>334</v>
      </c>
      <c r="G47" s="564">
        <v>800</v>
      </c>
      <c r="H47" s="564">
        <v>800</v>
      </c>
      <c r="I47" s="680">
        <v>156.80000000000001</v>
      </c>
    </row>
    <row r="48" spans="1:9" s="64" customFormat="1" ht="14.25" customHeight="1" x14ac:dyDescent="0.2">
      <c r="A48" s="453">
        <v>40</v>
      </c>
      <c r="B48" s="454" t="s">
        <v>701</v>
      </c>
      <c r="C48" s="408" t="s">
        <v>961</v>
      </c>
      <c r="D48" s="668" t="s">
        <v>703</v>
      </c>
      <c r="E48" s="383" t="s">
        <v>704</v>
      </c>
      <c r="F48" s="453" t="s">
        <v>334</v>
      </c>
      <c r="G48" s="564">
        <v>2125</v>
      </c>
      <c r="H48" s="564">
        <v>2125</v>
      </c>
      <c r="I48" s="680">
        <v>416.5</v>
      </c>
    </row>
    <row r="49" spans="1:9" s="64" customFormat="1" ht="14.25" customHeight="1" x14ac:dyDescent="0.2">
      <c r="A49" s="453">
        <v>41</v>
      </c>
      <c r="B49" s="383" t="s">
        <v>962</v>
      </c>
      <c r="C49" s="408" t="s">
        <v>706</v>
      </c>
      <c r="D49" s="668" t="s">
        <v>707</v>
      </c>
      <c r="E49" s="383" t="s">
        <v>708</v>
      </c>
      <c r="F49" s="453" t="s">
        <v>334</v>
      </c>
      <c r="G49" s="564">
        <v>1000</v>
      </c>
      <c r="H49" s="564">
        <v>1000</v>
      </c>
      <c r="I49" s="680">
        <v>196</v>
      </c>
    </row>
    <row r="50" spans="1:9" s="64" customFormat="1" ht="14.25" customHeight="1" x14ac:dyDescent="0.2">
      <c r="A50" s="453">
        <v>42</v>
      </c>
      <c r="B50" s="383" t="s">
        <v>709</v>
      </c>
      <c r="C50" s="408" t="s">
        <v>963</v>
      </c>
      <c r="D50" s="681" t="s">
        <v>711</v>
      </c>
      <c r="E50" s="383" t="s">
        <v>712</v>
      </c>
      <c r="F50" s="453" t="s">
        <v>334</v>
      </c>
      <c r="G50" s="564">
        <v>1550</v>
      </c>
      <c r="H50" s="564">
        <v>1550</v>
      </c>
      <c r="I50" s="680">
        <v>303.8</v>
      </c>
    </row>
    <row r="51" spans="1:9" s="64" customFormat="1" ht="14.25" customHeight="1" x14ac:dyDescent="0.2">
      <c r="A51" s="453">
        <v>43</v>
      </c>
      <c r="B51" s="408" t="s">
        <v>964</v>
      </c>
      <c r="C51" s="383" t="s">
        <v>714</v>
      </c>
      <c r="D51" s="681" t="s">
        <v>715</v>
      </c>
      <c r="E51" s="383" t="s">
        <v>693</v>
      </c>
      <c r="F51" s="453" t="s">
        <v>334</v>
      </c>
      <c r="G51" s="564">
        <v>1125</v>
      </c>
      <c r="H51" s="564">
        <v>1125</v>
      </c>
      <c r="I51" s="680">
        <v>220.5</v>
      </c>
    </row>
    <row r="52" spans="1:9" s="64" customFormat="1" ht="14.25" customHeight="1" x14ac:dyDescent="0.3">
      <c r="A52" s="453">
        <v>44</v>
      </c>
      <c r="B52" s="408" t="s">
        <v>965</v>
      </c>
      <c r="C52" s="456" t="s">
        <v>717</v>
      </c>
      <c r="D52" s="681" t="s">
        <v>718</v>
      </c>
      <c r="E52" s="383" t="s">
        <v>693</v>
      </c>
      <c r="F52" s="453" t="s">
        <v>334</v>
      </c>
      <c r="G52" s="564">
        <v>2500</v>
      </c>
      <c r="H52" s="564">
        <v>2500</v>
      </c>
      <c r="I52" s="680">
        <v>490</v>
      </c>
    </row>
    <row r="53" spans="1:9" s="64" customFormat="1" ht="14.25" customHeight="1" x14ac:dyDescent="0.3">
      <c r="A53" s="453">
        <v>45</v>
      </c>
      <c r="B53" s="408" t="s">
        <v>814</v>
      </c>
      <c r="C53" s="456" t="s">
        <v>720</v>
      </c>
      <c r="D53" s="681" t="s">
        <v>721</v>
      </c>
      <c r="E53" s="383" t="s">
        <v>693</v>
      </c>
      <c r="F53" s="453" t="s">
        <v>334</v>
      </c>
      <c r="G53" s="564">
        <v>1000</v>
      </c>
      <c r="H53" s="564">
        <v>1000</v>
      </c>
      <c r="I53" s="680">
        <v>196</v>
      </c>
    </row>
    <row r="54" spans="1:9" s="64" customFormat="1" ht="14.25" customHeight="1" x14ac:dyDescent="0.3">
      <c r="A54" s="453">
        <v>46</v>
      </c>
      <c r="B54" s="408" t="s">
        <v>722</v>
      </c>
      <c r="C54" s="456" t="s">
        <v>966</v>
      </c>
      <c r="D54" s="681" t="s">
        <v>724</v>
      </c>
      <c r="E54" s="383" t="s">
        <v>693</v>
      </c>
      <c r="F54" s="453" t="s">
        <v>334</v>
      </c>
      <c r="G54" s="564">
        <v>687.5</v>
      </c>
      <c r="H54" s="564">
        <v>687.5</v>
      </c>
      <c r="I54" s="680">
        <v>134.75</v>
      </c>
    </row>
    <row r="55" spans="1:9" s="64" customFormat="1" ht="14.25" customHeight="1" x14ac:dyDescent="0.3">
      <c r="A55" s="453">
        <v>47</v>
      </c>
      <c r="B55" s="408" t="s">
        <v>725</v>
      </c>
      <c r="C55" s="456" t="s">
        <v>726</v>
      </c>
      <c r="D55" s="681" t="s">
        <v>727</v>
      </c>
      <c r="E55" s="383" t="s">
        <v>693</v>
      </c>
      <c r="F55" s="453" t="s">
        <v>334</v>
      </c>
      <c r="G55" s="564">
        <v>375</v>
      </c>
      <c r="H55" s="564">
        <v>375</v>
      </c>
      <c r="I55" s="680">
        <v>73.5</v>
      </c>
    </row>
    <row r="56" spans="1:9" s="64" customFormat="1" ht="14.25" customHeight="1" x14ac:dyDescent="0.2">
      <c r="A56" s="453">
        <v>48</v>
      </c>
      <c r="B56" s="408" t="s">
        <v>728</v>
      </c>
      <c r="C56" s="383" t="s">
        <v>729</v>
      </c>
      <c r="D56" s="681" t="s">
        <v>730</v>
      </c>
      <c r="E56" s="383" t="s">
        <v>693</v>
      </c>
      <c r="F56" s="453" t="s">
        <v>334</v>
      </c>
      <c r="G56" s="564">
        <v>250</v>
      </c>
      <c r="H56" s="564">
        <v>250</v>
      </c>
      <c r="I56" s="680">
        <v>49</v>
      </c>
    </row>
    <row r="57" spans="1:9" s="64" customFormat="1" ht="14.25" customHeight="1" x14ac:dyDescent="0.2">
      <c r="A57" s="453">
        <v>49</v>
      </c>
      <c r="B57" s="383" t="s">
        <v>814</v>
      </c>
      <c r="C57" s="408" t="s">
        <v>739</v>
      </c>
      <c r="D57" s="681" t="s">
        <v>740</v>
      </c>
      <c r="E57" s="383" t="s">
        <v>741</v>
      </c>
      <c r="F57" s="453" t="s">
        <v>334</v>
      </c>
      <c r="G57" s="564">
        <v>1250</v>
      </c>
      <c r="H57" s="564">
        <v>1250</v>
      </c>
      <c r="I57" s="680">
        <v>245</v>
      </c>
    </row>
    <row r="58" spans="1:9" s="64" customFormat="1" ht="14.25" customHeight="1" x14ac:dyDescent="0.3">
      <c r="A58" s="453">
        <v>50</v>
      </c>
      <c r="B58" s="454" t="s">
        <v>965</v>
      </c>
      <c r="C58" s="408" t="s">
        <v>743</v>
      </c>
      <c r="D58" s="665" t="s">
        <v>968</v>
      </c>
      <c r="E58" s="455" t="s">
        <v>744</v>
      </c>
      <c r="F58" s="453" t="s">
        <v>334</v>
      </c>
      <c r="G58" s="564">
        <v>1250</v>
      </c>
      <c r="H58" s="666">
        <v>1250</v>
      </c>
      <c r="I58" s="680">
        <v>245</v>
      </c>
    </row>
    <row r="59" spans="1:9" s="64" customFormat="1" ht="14.25" customHeight="1" x14ac:dyDescent="0.2">
      <c r="A59" s="453">
        <v>51</v>
      </c>
      <c r="B59" s="408" t="s">
        <v>745</v>
      </c>
      <c r="C59" s="454" t="s">
        <v>746</v>
      </c>
      <c r="D59" s="668" t="s">
        <v>747</v>
      </c>
      <c r="E59" s="383" t="s">
        <v>748</v>
      </c>
      <c r="F59" s="453" t="s">
        <v>334</v>
      </c>
      <c r="G59" s="564">
        <v>1625</v>
      </c>
      <c r="H59" s="564">
        <v>1625</v>
      </c>
      <c r="I59" s="680">
        <v>318.5</v>
      </c>
    </row>
    <row r="60" spans="1:9" s="64" customFormat="1" ht="14.25" customHeight="1" x14ac:dyDescent="0.2">
      <c r="A60" s="453">
        <v>52</v>
      </c>
      <c r="B60" s="454" t="s">
        <v>752</v>
      </c>
      <c r="C60" s="408" t="s">
        <v>969</v>
      </c>
      <c r="D60" s="668" t="s">
        <v>754</v>
      </c>
      <c r="E60" s="383" t="s">
        <v>755</v>
      </c>
      <c r="F60" s="453" t="s">
        <v>334</v>
      </c>
      <c r="G60" s="564">
        <v>875</v>
      </c>
      <c r="H60" s="564">
        <v>875</v>
      </c>
      <c r="I60" s="680">
        <v>171.5</v>
      </c>
    </row>
    <row r="61" spans="1:9" s="64" customFormat="1" ht="14.25" customHeight="1" x14ac:dyDescent="0.2">
      <c r="A61" s="453">
        <v>53</v>
      </c>
      <c r="B61" s="454" t="s">
        <v>962</v>
      </c>
      <c r="C61" s="408" t="s">
        <v>749</v>
      </c>
      <c r="D61" s="668" t="s">
        <v>750</v>
      </c>
      <c r="E61" s="383" t="s">
        <v>751</v>
      </c>
      <c r="F61" s="453" t="s">
        <v>334</v>
      </c>
      <c r="G61" s="564">
        <v>1000</v>
      </c>
      <c r="H61" s="564">
        <v>1000</v>
      </c>
      <c r="I61" s="680">
        <v>196</v>
      </c>
    </row>
    <row r="62" spans="1:9" s="64" customFormat="1" ht="14.25" customHeight="1" x14ac:dyDescent="0.2">
      <c r="A62" s="453">
        <v>54</v>
      </c>
      <c r="B62" s="454" t="s">
        <v>970</v>
      </c>
      <c r="C62" s="408" t="s">
        <v>757</v>
      </c>
      <c r="D62" s="681" t="s">
        <v>758</v>
      </c>
      <c r="E62" s="383" t="s">
        <v>759</v>
      </c>
      <c r="F62" s="453" t="s">
        <v>334</v>
      </c>
      <c r="G62" s="564">
        <v>1875</v>
      </c>
      <c r="H62" s="564">
        <v>1875</v>
      </c>
      <c r="I62" s="680">
        <v>367.5</v>
      </c>
    </row>
    <row r="63" spans="1:9" s="64" customFormat="1" ht="14.25" customHeight="1" x14ac:dyDescent="0.2">
      <c r="A63" s="453">
        <v>55</v>
      </c>
      <c r="B63" s="454" t="s">
        <v>907</v>
      </c>
      <c r="C63" s="408" t="s">
        <v>760</v>
      </c>
      <c r="D63" s="668" t="s">
        <v>761</v>
      </c>
      <c r="E63" s="383" t="s">
        <v>762</v>
      </c>
      <c r="F63" s="453" t="s">
        <v>334</v>
      </c>
      <c r="G63" s="564">
        <v>875</v>
      </c>
      <c r="H63" s="564">
        <v>875</v>
      </c>
      <c r="I63" s="680">
        <v>171.5</v>
      </c>
    </row>
    <row r="64" spans="1:9" s="64" customFormat="1" ht="14.25" customHeight="1" x14ac:dyDescent="0.2">
      <c r="A64" s="453">
        <v>56</v>
      </c>
      <c r="B64" s="454" t="s">
        <v>763</v>
      </c>
      <c r="C64" s="408" t="s">
        <v>760</v>
      </c>
      <c r="D64" s="681" t="s">
        <v>765</v>
      </c>
      <c r="E64" s="383" t="s">
        <v>766</v>
      </c>
      <c r="F64" s="453" t="s">
        <v>334</v>
      </c>
      <c r="G64" s="564">
        <v>375</v>
      </c>
      <c r="H64" s="564">
        <v>375</v>
      </c>
      <c r="I64" s="680">
        <v>73.5</v>
      </c>
    </row>
    <row r="65" spans="1:9" s="64" customFormat="1" ht="14.25" customHeight="1" x14ac:dyDescent="0.2">
      <c r="A65" s="453">
        <v>57</v>
      </c>
      <c r="B65" s="408" t="s">
        <v>959</v>
      </c>
      <c r="C65" s="454" t="s">
        <v>768</v>
      </c>
      <c r="D65" s="681">
        <v>43001000829</v>
      </c>
      <c r="E65" s="383" t="s">
        <v>766</v>
      </c>
      <c r="F65" s="453" t="s">
        <v>334</v>
      </c>
      <c r="G65" s="564">
        <v>375</v>
      </c>
      <c r="H65" s="564">
        <v>375</v>
      </c>
      <c r="I65" s="680">
        <v>73.5</v>
      </c>
    </row>
    <row r="66" spans="1:9" s="64" customFormat="1" ht="14.25" customHeight="1" x14ac:dyDescent="0.2">
      <c r="A66" s="453">
        <v>58</v>
      </c>
      <c r="B66" s="454" t="s">
        <v>971</v>
      </c>
      <c r="C66" s="408" t="s">
        <v>770</v>
      </c>
      <c r="D66" s="681" t="s">
        <v>771</v>
      </c>
      <c r="E66" s="383" t="s">
        <v>772</v>
      </c>
      <c r="F66" s="453" t="s">
        <v>334</v>
      </c>
      <c r="G66" s="564">
        <v>875</v>
      </c>
      <c r="H66" s="564">
        <v>875</v>
      </c>
      <c r="I66" s="680">
        <v>171.5</v>
      </c>
    </row>
    <row r="67" spans="1:9" s="64" customFormat="1" ht="14.25" customHeight="1" x14ac:dyDescent="0.3">
      <c r="A67" s="453">
        <v>59</v>
      </c>
      <c r="B67" s="408" t="s">
        <v>814</v>
      </c>
      <c r="C67" s="456" t="s">
        <v>773</v>
      </c>
      <c r="D67" s="681" t="s">
        <v>774</v>
      </c>
      <c r="E67" s="383" t="s">
        <v>772</v>
      </c>
      <c r="F67" s="453" t="s">
        <v>334</v>
      </c>
      <c r="G67" s="564">
        <v>875</v>
      </c>
      <c r="H67" s="564">
        <v>875</v>
      </c>
      <c r="I67" s="680">
        <v>171.5</v>
      </c>
    </row>
    <row r="68" spans="1:9" s="64" customFormat="1" ht="14.25" customHeight="1" x14ac:dyDescent="0.2">
      <c r="A68" s="453">
        <v>60</v>
      </c>
      <c r="B68" s="408" t="s">
        <v>972</v>
      </c>
      <c r="C68" s="454" t="s">
        <v>776</v>
      </c>
      <c r="D68" s="681" t="s">
        <v>777</v>
      </c>
      <c r="E68" s="383" t="s">
        <v>772</v>
      </c>
      <c r="F68" s="453" t="s">
        <v>334</v>
      </c>
      <c r="G68" s="564">
        <v>875</v>
      </c>
      <c r="H68" s="564">
        <v>875</v>
      </c>
      <c r="I68" s="680">
        <v>171.5</v>
      </c>
    </row>
    <row r="69" spans="1:9" s="64" customFormat="1" ht="14.25" customHeight="1" x14ac:dyDescent="0.2">
      <c r="A69" s="453">
        <v>61</v>
      </c>
      <c r="B69" s="408" t="s">
        <v>1716</v>
      </c>
      <c r="C69" s="454" t="s">
        <v>779</v>
      </c>
      <c r="D69" s="681" t="s">
        <v>780</v>
      </c>
      <c r="E69" s="383" t="s">
        <v>781</v>
      </c>
      <c r="F69" s="453" t="s">
        <v>334</v>
      </c>
      <c r="G69" s="564">
        <v>875</v>
      </c>
      <c r="H69" s="564">
        <v>875</v>
      </c>
      <c r="I69" s="680">
        <v>171.5</v>
      </c>
    </row>
    <row r="70" spans="1:9" s="64" customFormat="1" ht="14.25" customHeight="1" x14ac:dyDescent="0.3">
      <c r="A70" s="453">
        <v>62</v>
      </c>
      <c r="B70" s="408" t="s">
        <v>782</v>
      </c>
      <c r="C70" s="456" t="s">
        <v>783</v>
      </c>
      <c r="D70" s="681" t="s">
        <v>607</v>
      </c>
      <c r="E70" s="383" t="s">
        <v>784</v>
      </c>
      <c r="F70" s="453" t="s">
        <v>334</v>
      </c>
      <c r="G70" s="564">
        <v>1850</v>
      </c>
      <c r="H70" s="564">
        <v>1850</v>
      </c>
      <c r="I70" s="680">
        <v>362.6</v>
      </c>
    </row>
    <row r="71" spans="1:9" s="64" customFormat="1" ht="14.25" customHeight="1" x14ac:dyDescent="0.2">
      <c r="A71" s="453">
        <v>63</v>
      </c>
      <c r="B71" s="408" t="s">
        <v>1068</v>
      </c>
      <c r="C71" s="383" t="s">
        <v>789</v>
      </c>
      <c r="D71" s="681" t="s">
        <v>790</v>
      </c>
      <c r="E71" s="383" t="s">
        <v>791</v>
      </c>
      <c r="F71" s="453" t="s">
        <v>334</v>
      </c>
      <c r="G71" s="564">
        <v>375</v>
      </c>
      <c r="H71" s="564">
        <v>375</v>
      </c>
      <c r="I71" s="680">
        <v>73.5</v>
      </c>
    </row>
    <row r="72" spans="1:9" s="64" customFormat="1" ht="14.25" customHeight="1" x14ac:dyDescent="0.2">
      <c r="A72" s="453">
        <v>64</v>
      </c>
      <c r="B72" s="408" t="s">
        <v>974</v>
      </c>
      <c r="C72" s="453" t="s">
        <v>793</v>
      </c>
      <c r="D72" s="681" t="s">
        <v>794</v>
      </c>
      <c r="E72" s="383" t="s">
        <v>795</v>
      </c>
      <c r="F72" s="453" t="s">
        <v>334</v>
      </c>
      <c r="G72" s="564">
        <v>500</v>
      </c>
      <c r="H72" s="564">
        <v>500</v>
      </c>
      <c r="I72" s="680">
        <v>98</v>
      </c>
    </row>
    <row r="73" spans="1:9" s="64" customFormat="1" ht="14.25" customHeight="1" x14ac:dyDescent="0.2">
      <c r="A73" s="453">
        <v>65</v>
      </c>
      <c r="B73" s="408" t="s">
        <v>796</v>
      </c>
      <c r="C73" s="400" t="s">
        <v>797</v>
      </c>
      <c r="D73" s="681" t="s">
        <v>798</v>
      </c>
      <c r="E73" s="383" t="s">
        <v>799</v>
      </c>
      <c r="F73" s="453" t="s">
        <v>334</v>
      </c>
      <c r="G73" s="564">
        <v>1812.5</v>
      </c>
      <c r="H73" s="564">
        <v>1812.5</v>
      </c>
      <c r="I73" s="680">
        <v>355.25</v>
      </c>
    </row>
    <row r="74" spans="1:9" s="64" customFormat="1" ht="14.25" customHeight="1" x14ac:dyDescent="0.2">
      <c r="A74" s="453">
        <v>66</v>
      </c>
      <c r="B74" s="408" t="s">
        <v>975</v>
      </c>
      <c r="C74" s="400" t="s">
        <v>801</v>
      </c>
      <c r="D74" s="681" t="s">
        <v>802</v>
      </c>
      <c r="E74" s="383" t="s">
        <v>799</v>
      </c>
      <c r="F74" s="453" t="s">
        <v>334</v>
      </c>
      <c r="G74" s="564">
        <v>875</v>
      </c>
      <c r="H74" s="564">
        <v>875</v>
      </c>
      <c r="I74" s="680">
        <v>171.5</v>
      </c>
    </row>
    <row r="75" spans="1:9" s="64" customFormat="1" ht="14.25" customHeight="1" x14ac:dyDescent="0.2">
      <c r="A75" s="453">
        <v>67</v>
      </c>
      <c r="B75" s="408" t="s">
        <v>907</v>
      </c>
      <c r="C75" s="400" t="s">
        <v>804</v>
      </c>
      <c r="D75" s="681" t="s">
        <v>805</v>
      </c>
      <c r="E75" s="383" t="s">
        <v>799</v>
      </c>
      <c r="F75" s="453" t="s">
        <v>334</v>
      </c>
      <c r="G75" s="564">
        <v>500</v>
      </c>
      <c r="H75" s="564">
        <v>500</v>
      </c>
      <c r="I75" s="680">
        <v>98</v>
      </c>
    </row>
    <row r="76" spans="1:9" s="64" customFormat="1" ht="14.25" customHeight="1" x14ac:dyDescent="0.2">
      <c r="A76" s="453">
        <v>68</v>
      </c>
      <c r="B76" s="408" t="s">
        <v>806</v>
      </c>
      <c r="C76" s="400" t="s">
        <v>807</v>
      </c>
      <c r="D76" s="681" t="s">
        <v>808</v>
      </c>
      <c r="E76" s="383" t="s">
        <v>799</v>
      </c>
      <c r="F76" s="453" t="s">
        <v>334</v>
      </c>
      <c r="G76" s="564">
        <v>500</v>
      </c>
      <c r="H76" s="564">
        <v>500</v>
      </c>
      <c r="I76" s="680">
        <v>98</v>
      </c>
    </row>
    <row r="77" spans="1:9" s="64" customFormat="1" ht="14.25" customHeight="1" x14ac:dyDescent="0.3">
      <c r="A77" s="453">
        <v>69</v>
      </c>
      <c r="B77" s="457" t="s">
        <v>976</v>
      </c>
      <c r="C77" s="400" t="s">
        <v>810</v>
      </c>
      <c r="D77" s="681" t="s">
        <v>811</v>
      </c>
      <c r="E77" s="383" t="s">
        <v>799</v>
      </c>
      <c r="F77" s="453" t="s">
        <v>334</v>
      </c>
      <c r="G77" s="564">
        <v>625</v>
      </c>
      <c r="H77" s="564">
        <v>625</v>
      </c>
      <c r="I77" s="680">
        <v>122.5</v>
      </c>
    </row>
    <row r="78" spans="1:9" s="64" customFormat="1" ht="14.25" customHeight="1" x14ac:dyDescent="0.2">
      <c r="A78" s="453">
        <v>70</v>
      </c>
      <c r="B78" s="408" t="s">
        <v>814</v>
      </c>
      <c r="C78" s="400" t="s">
        <v>812</v>
      </c>
      <c r="D78" s="672" t="s">
        <v>813</v>
      </c>
      <c r="E78" s="383" t="s">
        <v>799</v>
      </c>
      <c r="F78" s="453" t="s">
        <v>334</v>
      </c>
      <c r="G78" s="564">
        <v>600</v>
      </c>
      <c r="H78" s="564">
        <v>600</v>
      </c>
      <c r="I78" s="680">
        <v>0</v>
      </c>
    </row>
    <row r="79" spans="1:9" s="64" customFormat="1" ht="14.25" customHeight="1" x14ac:dyDescent="0.2">
      <c r="A79" s="453">
        <v>71</v>
      </c>
      <c r="B79" s="400" t="s">
        <v>970</v>
      </c>
      <c r="C79" s="408" t="s">
        <v>757</v>
      </c>
      <c r="D79" s="681" t="s">
        <v>758</v>
      </c>
      <c r="E79" s="383" t="s">
        <v>759</v>
      </c>
      <c r="F79" s="453" t="s">
        <v>0</v>
      </c>
      <c r="G79" s="564">
        <v>1875</v>
      </c>
      <c r="H79" s="564">
        <v>1875</v>
      </c>
      <c r="I79" s="680">
        <v>367.5</v>
      </c>
    </row>
    <row r="80" spans="1:9" s="64" customFormat="1" ht="14.25" customHeight="1" x14ac:dyDescent="0.2">
      <c r="A80" s="453">
        <v>72</v>
      </c>
      <c r="B80" s="400" t="s">
        <v>907</v>
      </c>
      <c r="C80" s="408" t="s">
        <v>760</v>
      </c>
      <c r="D80" s="668" t="s">
        <v>761</v>
      </c>
      <c r="E80" s="383" t="s">
        <v>762</v>
      </c>
      <c r="F80" s="453" t="s">
        <v>0</v>
      </c>
      <c r="G80" s="564">
        <v>875</v>
      </c>
      <c r="H80" s="564">
        <v>875</v>
      </c>
      <c r="I80" s="680">
        <v>171.5</v>
      </c>
    </row>
    <row r="81" spans="1:9" s="64" customFormat="1" ht="14.25" customHeight="1" x14ac:dyDescent="0.2">
      <c r="A81" s="453">
        <v>73</v>
      </c>
      <c r="B81" s="408" t="s">
        <v>814</v>
      </c>
      <c r="C81" s="400" t="s">
        <v>812</v>
      </c>
      <c r="D81" s="672" t="s">
        <v>813</v>
      </c>
      <c r="E81" s="383" t="s">
        <v>799</v>
      </c>
      <c r="F81" s="453" t="s">
        <v>0</v>
      </c>
      <c r="G81" s="564">
        <v>892.86</v>
      </c>
      <c r="H81" s="564">
        <v>892.86</v>
      </c>
      <c r="I81" s="680">
        <v>175</v>
      </c>
    </row>
    <row r="82" spans="1:9" s="64" customFormat="1" ht="14.25" customHeight="1" x14ac:dyDescent="0.2">
      <c r="A82" s="453">
        <v>74</v>
      </c>
      <c r="B82" s="400" t="s">
        <v>958</v>
      </c>
      <c r="C82" s="408" t="s">
        <v>688</v>
      </c>
      <c r="D82" s="668" t="s">
        <v>692</v>
      </c>
      <c r="E82" s="383" t="s">
        <v>693</v>
      </c>
      <c r="F82" s="453" t="s">
        <v>0</v>
      </c>
      <c r="G82" s="564">
        <v>1084.18</v>
      </c>
      <c r="H82" s="564">
        <v>1084.18</v>
      </c>
      <c r="I82" s="670">
        <v>212.5</v>
      </c>
    </row>
    <row r="83" spans="1:9" s="64" customFormat="1" ht="14.25" customHeight="1" x14ac:dyDescent="0.2">
      <c r="A83" s="453">
        <v>75</v>
      </c>
      <c r="B83" s="400" t="s">
        <v>907</v>
      </c>
      <c r="C83" s="408" t="s">
        <v>688</v>
      </c>
      <c r="D83" s="668" t="s">
        <v>689</v>
      </c>
      <c r="E83" s="383" t="s">
        <v>690</v>
      </c>
      <c r="F83" s="407" t="s">
        <v>334</v>
      </c>
      <c r="G83" s="564">
        <v>2000</v>
      </c>
      <c r="H83" s="564">
        <v>2000</v>
      </c>
      <c r="I83" s="670">
        <v>400</v>
      </c>
    </row>
    <row r="84" spans="1:9" s="64" customFormat="1" ht="14.25" customHeight="1" x14ac:dyDescent="0.2">
      <c r="A84" s="453">
        <v>76</v>
      </c>
      <c r="B84" s="400" t="s">
        <v>958</v>
      </c>
      <c r="C84" s="408" t="s">
        <v>688</v>
      </c>
      <c r="D84" s="668" t="s">
        <v>692</v>
      </c>
      <c r="E84" s="383" t="s">
        <v>693</v>
      </c>
      <c r="F84" s="407" t="s">
        <v>334</v>
      </c>
      <c r="G84" s="564">
        <v>1250</v>
      </c>
      <c r="H84" s="564">
        <v>1250</v>
      </c>
      <c r="I84" s="670">
        <v>245</v>
      </c>
    </row>
    <row r="85" spans="1:9" s="64" customFormat="1" ht="14.25" customHeight="1" x14ac:dyDescent="0.2">
      <c r="A85" s="453">
        <v>77</v>
      </c>
      <c r="B85" s="400" t="s">
        <v>959</v>
      </c>
      <c r="C85" s="408" t="s">
        <v>695</v>
      </c>
      <c r="D85" s="668" t="s">
        <v>696</v>
      </c>
      <c r="E85" s="383" t="s">
        <v>693</v>
      </c>
      <c r="F85" s="407" t="s">
        <v>334</v>
      </c>
      <c r="G85" s="564">
        <v>2000</v>
      </c>
      <c r="H85" s="564">
        <v>1000</v>
      </c>
      <c r="I85" s="670">
        <v>196</v>
      </c>
    </row>
    <row r="86" spans="1:9" s="64" customFormat="1" ht="14.25" customHeight="1" x14ac:dyDescent="0.2">
      <c r="A86" s="453">
        <v>78</v>
      </c>
      <c r="B86" s="400" t="s">
        <v>697</v>
      </c>
      <c r="C86" s="408" t="s">
        <v>960</v>
      </c>
      <c r="D86" s="668" t="s">
        <v>699</v>
      </c>
      <c r="E86" s="383" t="s">
        <v>700</v>
      </c>
      <c r="F86" s="407" t="s">
        <v>334</v>
      </c>
      <c r="G86" s="564">
        <v>800</v>
      </c>
      <c r="H86" s="564">
        <v>800</v>
      </c>
      <c r="I86" s="670">
        <v>160</v>
      </c>
    </row>
    <row r="87" spans="1:9" s="64" customFormat="1" ht="14.25" customHeight="1" x14ac:dyDescent="0.2">
      <c r="A87" s="453">
        <v>79</v>
      </c>
      <c r="B87" s="400" t="s">
        <v>701</v>
      </c>
      <c r="C87" s="408" t="s">
        <v>961</v>
      </c>
      <c r="D87" s="668" t="s">
        <v>703</v>
      </c>
      <c r="E87" s="383" t="s">
        <v>704</v>
      </c>
      <c r="F87" s="407" t="s">
        <v>334</v>
      </c>
      <c r="G87" s="564">
        <v>2125</v>
      </c>
      <c r="H87" s="564">
        <v>2125</v>
      </c>
      <c r="I87" s="670">
        <v>425</v>
      </c>
    </row>
    <row r="88" spans="1:9" s="64" customFormat="1" ht="14.25" customHeight="1" x14ac:dyDescent="0.2">
      <c r="A88" s="453">
        <v>80</v>
      </c>
      <c r="B88" s="400" t="s">
        <v>962</v>
      </c>
      <c r="C88" s="408" t="s">
        <v>706</v>
      </c>
      <c r="D88" s="668" t="s">
        <v>707</v>
      </c>
      <c r="E88" s="383" t="s">
        <v>708</v>
      </c>
      <c r="F88" s="407" t="s">
        <v>334</v>
      </c>
      <c r="G88" s="564">
        <v>1000</v>
      </c>
      <c r="H88" s="564">
        <v>1000</v>
      </c>
      <c r="I88" s="670">
        <v>196</v>
      </c>
    </row>
    <row r="89" spans="1:9" s="64" customFormat="1" ht="14.25" customHeight="1" x14ac:dyDescent="0.2">
      <c r="A89" s="453">
        <v>81</v>
      </c>
      <c r="B89" s="400" t="s">
        <v>709</v>
      </c>
      <c r="C89" s="408" t="s">
        <v>963</v>
      </c>
      <c r="D89" s="681" t="s">
        <v>711</v>
      </c>
      <c r="E89" s="383" t="s">
        <v>712</v>
      </c>
      <c r="F89" s="407" t="s">
        <v>334</v>
      </c>
      <c r="G89" s="564">
        <v>1550</v>
      </c>
      <c r="H89" s="564">
        <v>1550</v>
      </c>
      <c r="I89" s="670">
        <v>303.8</v>
      </c>
    </row>
    <row r="90" spans="1:9" s="64" customFormat="1" ht="14.25" customHeight="1" x14ac:dyDescent="0.2">
      <c r="A90" s="453">
        <v>82</v>
      </c>
      <c r="B90" s="408" t="s">
        <v>964</v>
      </c>
      <c r="C90" s="400" t="s">
        <v>714</v>
      </c>
      <c r="D90" s="681" t="s">
        <v>715</v>
      </c>
      <c r="E90" s="383" t="s">
        <v>693</v>
      </c>
      <c r="F90" s="407" t="s">
        <v>334</v>
      </c>
      <c r="G90" s="564">
        <v>1500</v>
      </c>
      <c r="H90" s="564">
        <v>1500</v>
      </c>
      <c r="I90" s="670">
        <v>294</v>
      </c>
    </row>
    <row r="91" spans="1:9" s="64" customFormat="1" ht="14.25" customHeight="1" x14ac:dyDescent="0.2">
      <c r="A91" s="453">
        <v>83</v>
      </c>
      <c r="B91" s="408" t="s">
        <v>965</v>
      </c>
      <c r="C91" s="400" t="s">
        <v>717</v>
      </c>
      <c r="D91" s="681" t="s">
        <v>718</v>
      </c>
      <c r="E91" s="383" t="s">
        <v>693</v>
      </c>
      <c r="F91" s="407" t="s">
        <v>334</v>
      </c>
      <c r="G91" s="564">
        <v>2500</v>
      </c>
      <c r="H91" s="564">
        <v>2500</v>
      </c>
      <c r="I91" s="670">
        <v>500</v>
      </c>
    </row>
    <row r="92" spans="1:9" s="64" customFormat="1" ht="14.25" customHeight="1" x14ac:dyDescent="0.2">
      <c r="A92" s="453">
        <v>84</v>
      </c>
      <c r="B92" s="408" t="s">
        <v>814</v>
      </c>
      <c r="C92" s="400" t="s">
        <v>720</v>
      </c>
      <c r="D92" s="681" t="s">
        <v>721</v>
      </c>
      <c r="E92" s="383" t="s">
        <v>693</v>
      </c>
      <c r="F92" s="407" t="s">
        <v>334</v>
      </c>
      <c r="G92" s="564">
        <v>1000</v>
      </c>
      <c r="H92" s="564">
        <v>1000</v>
      </c>
      <c r="I92" s="670">
        <v>200</v>
      </c>
    </row>
    <row r="93" spans="1:9" s="64" customFormat="1" ht="14.25" customHeight="1" x14ac:dyDescent="0.2">
      <c r="A93" s="453">
        <v>85</v>
      </c>
      <c r="B93" s="408" t="s">
        <v>722</v>
      </c>
      <c r="C93" s="400" t="s">
        <v>966</v>
      </c>
      <c r="D93" s="681" t="s">
        <v>724</v>
      </c>
      <c r="E93" s="383" t="s">
        <v>693</v>
      </c>
      <c r="F93" s="407" t="s">
        <v>334</v>
      </c>
      <c r="G93" s="564">
        <v>687.5</v>
      </c>
      <c r="H93" s="564">
        <v>687.5</v>
      </c>
      <c r="I93" s="670">
        <v>134.75</v>
      </c>
    </row>
    <row r="94" spans="1:9" s="64" customFormat="1" ht="14.25" customHeight="1" x14ac:dyDescent="0.2">
      <c r="A94" s="453">
        <v>86</v>
      </c>
      <c r="B94" s="408" t="s">
        <v>725</v>
      </c>
      <c r="C94" s="400" t="s">
        <v>726</v>
      </c>
      <c r="D94" s="681" t="s">
        <v>727</v>
      </c>
      <c r="E94" s="383" t="s">
        <v>693</v>
      </c>
      <c r="F94" s="407" t="s">
        <v>334</v>
      </c>
      <c r="G94" s="564">
        <v>375</v>
      </c>
      <c r="H94" s="564">
        <v>375</v>
      </c>
      <c r="I94" s="670">
        <v>73.5</v>
      </c>
    </row>
    <row r="95" spans="1:9" s="64" customFormat="1" ht="14.25" customHeight="1" x14ac:dyDescent="0.2">
      <c r="A95" s="453">
        <v>87</v>
      </c>
      <c r="B95" s="408" t="s">
        <v>728</v>
      </c>
      <c r="C95" s="400" t="s">
        <v>729</v>
      </c>
      <c r="D95" s="681" t="s">
        <v>730</v>
      </c>
      <c r="E95" s="383" t="s">
        <v>693</v>
      </c>
      <c r="F95" s="407" t="s">
        <v>334</v>
      </c>
      <c r="G95" s="564">
        <v>250</v>
      </c>
      <c r="H95" s="564">
        <v>250</v>
      </c>
      <c r="I95" s="670">
        <v>49</v>
      </c>
    </row>
    <row r="96" spans="1:9" s="64" customFormat="1" ht="14.25" customHeight="1" x14ac:dyDescent="0.2">
      <c r="A96" s="453">
        <v>88</v>
      </c>
      <c r="B96" s="408" t="s">
        <v>967</v>
      </c>
      <c r="C96" s="400" t="s">
        <v>732</v>
      </c>
      <c r="D96" s="681" t="s">
        <v>733</v>
      </c>
      <c r="E96" s="383" t="s">
        <v>734</v>
      </c>
      <c r="F96" s="407" t="s">
        <v>334</v>
      </c>
      <c r="G96" s="564">
        <v>892.86</v>
      </c>
      <c r="H96" s="564">
        <v>892.86</v>
      </c>
      <c r="I96" s="670">
        <v>175</v>
      </c>
    </row>
    <row r="97" spans="1:9" s="64" customFormat="1" ht="14.25" customHeight="1" x14ac:dyDescent="0.2">
      <c r="A97" s="453">
        <v>89</v>
      </c>
      <c r="B97" s="408" t="s">
        <v>735</v>
      </c>
      <c r="C97" s="400" t="s">
        <v>736</v>
      </c>
      <c r="D97" s="681" t="s">
        <v>737</v>
      </c>
      <c r="E97" s="383" t="s">
        <v>693</v>
      </c>
      <c r="F97" s="407" t="s">
        <v>334</v>
      </c>
      <c r="G97" s="564">
        <v>410</v>
      </c>
      <c r="H97" s="564">
        <v>410</v>
      </c>
      <c r="I97" s="670">
        <v>82</v>
      </c>
    </row>
    <row r="98" spans="1:9" s="64" customFormat="1" ht="14.25" customHeight="1" x14ac:dyDescent="0.2">
      <c r="A98" s="453">
        <v>90</v>
      </c>
      <c r="B98" s="400" t="s">
        <v>814</v>
      </c>
      <c r="C98" s="408" t="s">
        <v>739</v>
      </c>
      <c r="D98" s="681" t="s">
        <v>740</v>
      </c>
      <c r="E98" s="383" t="s">
        <v>741</v>
      </c>
      <c r="F98" s="407" t="s">
        <v>334</v>
      </c>
      <c r="G98" s="564">
        <v>1250</v>
      </c>
      <c r="H98" s="564">
        <v>1250</v>
      </c>
      <c r="I98" s="670">
        <v>245</v>
      </c>
    </row>
    <row r="99" spans="1:9" s="64" customFormat="1" ht="14.25" customHeight="1" x14ac:dyDescent="0.3">
      <c r="A99" s="453">
        <v>91</v>
      </c>
      <c r="B99" s="400" t="s">
        <v>965</v>
      </c>
      <c r="C99" s="408" t="s">
        <v>743</v>
      </c>
      <c r="D99" s="665" t="s">
        <v>968</v>
      </c>
      <c r="E99" s="455" t="s">
        <v>744</v>
      </c>
      <c r="F99" s="407" t="s">
        <v>334</v>
      </c>
      <c r="G99" s="564">
        <v>1250</v>
      </c>
      <c r="H99" s="666">
        <v>1250</v>
      </c>
      <c r="I99" s="670">
        <v>245</v>
      </c>
    </row>
    <row r="100" spans="1:9" s="64" customFormat="1" ht="14.25" customHeight="1" x14ac:dyDescent="0.2">
      <c r="A100" s="453">
        <v>92</v>
      </c>
      <c r="B100" s="408" t="s">
        <v>745</v>
      </c>
      <c r="C100" s="400" t="s">
        <v>746</v>
      </c>
      <c r="D100" s="668" t="s">
        <v>747</v>
      </c>
      <c r="E100" s="383" t="s">
        <v>748</v>
      </c>
      <c r="F100" s="407" t="s">
        <v>334</v>
      </c>
      <c r="G100" s="564">
        <v>1625</v>
      </c>
      <c r="H100" s="564">
        <v>1625</v>
      </c>
      <c r="I100" s="670">
        <v>318.5</v>
      </c>
    </row>
    <row r="101" spans="1:9" s="64" customFormat="1" ht="14.25" customHeight="1" x14ac:dyDescent="0.2">
      <c r="A101" s="453">
        <v>93</v>
      </c>
      <c r="B101" s="400" t="s">
        <v>962</v>
      </c>
      <c r="C101" s="408" t="s">
        <v>749</v>
      </c>
      <c r="D101" s="668" t="s">
        <v>750</v>
      </c>
      <c r="E101" s="383" t="s">
        <v>751</v>
      </c>
      <c r="F101" s="407" t="s">
        <v>334</v>
      </c>
      <c r="G101" s="564">
        <v>1000</v>
      </c>
      <c r="H101" s="564">
        <v>1000</v>
      </c>
      <c r="I101" s="670">
        <v>200</v>
      </c>
    </row>
    <row r="102" spans="1:9" s="64" customFormat="1" ht="14.25" customHeight="1" x14ac:dyDescent="0.2">
      <c r="A102" s="453">
        <v>94</v>
      </c>
      <c r="B102" s="400" t="s">
        <v>752</v>
      </c>
      <c r="C102" s="408" t="s">
        <v>969</v>
      </c>
      <c r="D102" s="668" t="s">
        <v>754</v>
      </c>
      <c r="E102" s="383" t="s">
        <v>755</v>
      </c>
      <c r="F102" s="407" t="s">
        <v>334</v>
      </c>
      <c r="G102" s="564">
        <v>875</v>
      </c>
      <c r="H102" s="564">
        <v>875</v>
      </c>
      <c r="I102" s="670">
        <v>175</v>
      </c>
    </row>
    <row r="103" spans="1:9" s="64" customFormat="1" ht="14.25" customHeight="1" x14ac:dyDescent="0.2">
      <c r="A103" s="453">
        <v>95</v>
      </c>
      <c r="B103" s="400" t="s">
        <v>970</v>
      </c>
      <c r="C103" s="408" t="s">
        <v>757</v>
      </c>
      <c r="D103" s="681" t="s">
        <v>758</v>
      </c>
      <c r="E103" s="383" t="s">
        <v>759</v>
      </c>
      <c r="F103" s="407" t="s">
        <v>334</v>
      </c>
      <c r="G103" s="564">
        <v>1875</v>
      </c>
      <c r="H103" s="564">
        <v>1875</v>
      </c>
      <c r="I103" s="670">
        <v>375</v>
      </c>
    </row>
    <row r="104" spans="1:9" s="64" customFormat="1" ht="14.25" customHeight="1" x14ac:dyDescent="0.2">
      <c r="A104" s="453">
        <v>96</v>
      </c>
      <c r="B104" s="400" t="s">
        <v>907</v>
      </c>
      <c r="C104" s="408" t="s">
        <v>760</v>
      </c>
      <c r="D104" s="668" t="s">
        <v>761</v>
      </c>
      <c r="E104" s="383" t="s">
        <v>762</v>
      </c>
      <c r="F104" s="407" t="s">
        <v>334</v>
      </c>
      <c r="G104" s="564">
        <v>875</v>
      </c>
      <c r="H104" s="564">
        <v>875</v>
      </c>
      <c r="I104" s="670">
        <v>175</v>
      </c>
    </row>
    <row r="105" spans="1:9" s="64" customFormat="1" ht="14.25" customHeight="1" x14ac:dyDescent="0.2">
      <c r="A105" s="453">
        <v>97</v>
      </c>
      <c r="B105" s="408" t="s">
        <v>824</v>
      </c>
      <c r="C105" s="400" t="s">
        <v>825</v>
      </c>
      <c r="D105" s="668" t="s">
        <v>826</v>
      </c>
      <c r="E105" s="383" t="s">
        <v>762</v>
      </c>
      <c r="F105" s="407" t="s">
        <v>334</v>
      </c>
      <c r="G105" s="564">
        <v>1750</v>
      </c>
      <c r="H105" s="564">
        <v>1750</v>
      </c>
      <c r="I105" s="670">
        <v>350</v>
      </c>
    </row>
    <row r="106" spans="1:9" s="64" customFormat="1" ht="14.25" customHeight="1" x14ac:dyDescent="0.2">
      <c r="A106" s="453">
        <v>98</v>
      </c>
      <c r="B106" s="400" t="s">
        <v>763</v>
      </c>
      <c r="C106" s="408" t="s">
        <v>760</v>
      </c>
      <c r="D106" s="681" t="s">
        <v>765</v>
      </c>
      <c r="E106" s="383" t="s">
        <v>766</v>
      </c>
      <c r="F106" s="407" t="s">
        <v>334</v>
      </c>
      <c r="G106" s="564">
        <v>375</v>
      </c>
      <c r="H106" s="564">
        <v>375</v>
      </c>
      <c r="I106" s="670">
        <v>75</v>
      </c>
    </row>
    <row r="107" spans="1:9" s="64" customFormat="1" ht="14.25" customHeight="1" x14ac:dyDescent="0.2">
      <c r="A107" s="453">
        <v>99</v>
      </c>
      <c r="B107" s="408" t="s">
        <v>959</v>
      </c>
      <c r="C107" s="400" t="s">
        <v>768</v>
      </c>
      <c r="D107" s="681">
        <v>43001000829</v>
      </c>
      <c r="E107" s="383" t="s">
        <v>766</v>
      </c>
      <c r="F107" s="407" t="s">
        <v>334</v>
      </c>
      <c r="G107" s="564">
        <v>375</v>
      </c>
      <c r="H107" s="564">
        <v>375</v>
      </c>
      <c r="I107" s="670">
        <v>73.5</v>
      </c>
    </row>
    <row r="108" spans="1:9" s="64" customFormat="1" ht="14.25" customHeight="1" x14ac:dyDescent="0.2">
      <c r="A108" s="453">
        <v>100</v>
      </c>
      <c r="B108" s="400" t="s">
        <v>971</v>
      </c>
      <c r="C108" s="408" t="s">
        <v>770</v>
      </c>
      <c r="D108" s="681" t="s">
        <v>771</v>
      </c>
      <c r="E108" s="383" t="s">
        <v>772</v>
      </c>
      <c r="F108" s="407" t="s">
        <v>334</v>
      </c>
      <c r="G108" s="564">
        <v>875</v>
      </c>
      <c r="H108" s="564">
        <v>875</v>
      </c>
      <c r="I108" s="670">
        <v>175</v>
      </c>
    </row>
    <row r="109" spans="1:9" s="64" customFormat="1" ht="14.25" customHeight="1" x14ac:dyDescent="0.2">
      <c r="A109" s="453">
        <v>101</v>
      </c>
      <c r="B109" s="408" t="s">
        <v>814</v>
      </c>
      <c r="C109" s="400" t="s">
        <v>773</v>
      </c>
      <c r="D109" s="681" t="s">
        <v>774</v>
      </c>
      <c r="E109" s="383" t="s">
        <v>772</v>
      </c>
      <c r="F109" s="407" t="s">
        <v>334</v>
      </c>
      <c r="G109" s="564">
        <v>875</v>
      </c>
      <c r="H109" s="564">
        <v>875</v>
      </c>
      <c r="I109" s="670">
        <v>175</v>
      </c>
    </row>
    <row r="110" spans="1:9" s="64" customFormat="1" ht="14.25" customHeight="1" x14ac:dyDescent="0.2">
      <c r="A110" s="453">
        <v>102</v>
      </c>
      <c r="B110" s="408" t="s">
        <v>972</v>
      </c>
      <c r="C110" s="400" t="s">
        <v>776</v>
      </c>
      <c r="D110" s="681" t="s">
        <v>777</v>
      </c>
      <c r="E110" s="383" t="s">
        <v>772</v>
      </c>
      <c r="F110" s="407" t="s">
        <v>334</v>
      </c>
      <c r="G110" s="564">
        <v>875</v>
      </c>
      <c r="H110" s="564">
        <v>875</v>
      </c>
      <c r="I110" s="670">
        <v>171.5</v>
      </c>
    </row>
    <row r="111" spans="1:9" s="64" customFormat="1" ht="14.25" customHeight="1" x14ac:dyDescent="0.2">
      <c r="A111" s="453">
        <v>103</v>
      </c>
      <c r="B111" s="408" t="s">
        <v>1716</v>
      </c>
      <c r="C111" s="400" t="s">
        <v>779</v>
      </c>
      <c r="D111" s="681" t="s">
        <v>780</v>
      </c>
      <c r="E111" s="383" t="s">
        <v>781</v>
      </c>
      <c r="F111" s="407" t="s">
        <v>334</v>
      </c>
      <c r="G111" s="564">
        <v>875</v>
      </c>
      <c r="H111" s="564">
        <v>875</v>
      </c>
      <c r="I111" s="670">
        <v>171.5</v>
      </c>
    </row>
    <row r="112" spans="1:9" s="64" customFormat="1" ht="14.25" customHeight="1" x14ac:dyDescent="0.2">
      <c r="A112" s="453">
        <v>104</v>
      </c>
      <c r="B112" s="408" t="s">
        <v>782</v>
      </c>
      <c r="C112" s="400" t="s">
        <v>783</v>
      </c>
      <c r="D112" s="681" t="s">
        <v>607</v>
      </c>
      <c r="E112" s="383" t="s">
        <v>784</v>
      </c>
      <c r="F112" s="407" t="s">
        <v>334</v>
      </c>
      <c r="G112" s="564">
        <v>1850</v>
      </c>
      <c r="H112" s="564">
        <v>1850</v>
      </c>
      <c r="I112" s="670">
        <v>362.6</v>
      </c>
    </row>
    <row r="113" spans="1:9" s="64" customFormat="1" ht="14.25" customHeight="1" x14ac:dyDescent="0.3">
      <c r="A113" s="453">
        <v>105</v>
      </c>
      <c r="B113" s="387" t="s">
        <v>785</v>
      </c>
      <c r="C113" s="400" t="s">
        <v>786</v>
      </c>
      <c r="D113" s="667">
        <v>11001013476</v>
      </c>
      <c r="E113" s="456" t="s">
        <v>928</v>
      </c>
      <c r="F113" s="407" t="s">
        <v>334</v>
      </c>
      <c r="G113" s="565">
        <v>1250</v>
      </c>
      <c r="H113" s="565">
        <v>0</v>
      </c>
      <c r="I113" s="670">
        <v>0</v>
      </c>
    </row>
    <row r="114" spans="1:9" s="64" customFormat="1" ht="14.25" customHeight="1" x14ac:dyDescent="0.3">
      <c r="A114" s="453">
        <v>106</v>
      </c>
      <c r="B114" s="387" t="s">
        <v>827</v>
      </c>
      <c r="C114" s="400" t="s">
        <v>828</v>
      </c>
      <c r="D114" s="672" t="s">
        <v>829</v>
      </c>
      <c r="E114" s="456" t="s">
        <v>830</v>
      </c>
      <c r="F114" s="407" t="s">
        <v>334</v>
      </c>
      <c r="G114" s="565">
        <v>875</v>
      </c>
      <c r="H114" s="565">
        <v>875</v>
      </c>
      <c r="I114" s="670">
        <v>171.5</v>
      </c>
    </row>
    <row r="115" spans="1:9" s="64" customFormat="1" ht="14.25" customHeight="1" x14ac:dyDescent="0.3">
      <c r="A115" s="453">
        <v>107</v>
      </c>
      <c r="B115" s="387" t="s">
        <v>973</v>
      </c>
      <c r="C115" s="400" t="s">
        <v>832</v>
      </c>
      <c r="D115" s="672" t="s">
        <v>833</v>
      </c>
      <c r="E115" s="456" t="s">
        <v>834</v>
      </c>
      <c r="F115" s="407" t="s">
        <v>334</v>
      </c>
      <c r="G115" s="565">
        <v>1875</v>
      </c>
      <c r="H115" s="565">
        <v>1875</v>
      </c>
      <c r="I115" s="670">
        <v>367.5</v>
      </c>
    </row>
    <row r="116" spans="1:9" s="64" customFormat="1" ht="14.25" customHeight="1" x14ac:dyDescent="0.2">
      <c r="A116" s="453">
        <v>108</v>
      </c>
      <c r="B116" s="408" t="s">
        <v>1068</v>
      </c>
      <c r="C116" s="400" t="s">
        <v>789</v>
      </c>
      <c r="D116" s="681" t="s">
        <v>790</v>
      </c>
      <c r="E116" s="383" t="s">
        <v>791</v>
      </c>
      <c r="F116" s="407" t="s">
        <v>334</v>
      </c>
      <c r="G116" s="564">
        <v>0</v>
      </c>
      <c r="H116" s="564">
        <v>0</v>
      </c>
      <c r="I116" s="670">
        <v>0</v>
      </c>
    </row>
    <row r="117" spans="1:9" s="64" customFormat="1" ht="14.25" customHeight="1" x14ac:dyDescent="0.2">
      <c r="A117" s="453">
        <v>109</v>
      </c>
      <c r="B117" s="408" t="s">
        <v>974</v>
      </c>
      <c r="C117" s="400" t="s">
        <v>793</v>
      </c>
      <c r="D117" s="681" t="s">
        <v>794</v>
      </c>
      <c r="E117" s="383" t="s">
        <v>795</v>
      </c>
      <c r="F117" s="407" t="s">
        <v>334</v>
      </c>
      <c r="G117" s="564">
        <v>500</v>
      </c>
      <c r="H117" s="564">
        <v>500</v>
      </c>
      <c r="I117" s="670">
        <v>98</v>
      </c>
    </row>
    <row r="118" spans="1:9" s="64" customFormat="1" ht="14.25" customHeight="1" x14ac:dyDescent="0.2">
      <c r="A118" s="453">
        <v>110</v>
      </c>
      <c r="B118" s="408" t="s">
        <v>796</v>
      </c>
      <c r="C118" s="400" t="s">
        <v>797</v>
      </c>
      <c r="D118" s="681" t="s">
        <v>798</v>
      </c>
      <c r="E118" s="383" t="s">
        <v>799</v>
      </c>
      <c r="F118" s="407" t="s">
        <v>334</v>
      </c>
      <c r="G118" s="564">
        <v>1812.5</v>
      </c>
      <c r="H118" s="564">
        <v>1812.5</v>
      </c>
      <c r="I118" s="670">
        <v>355.25</v>
      </c>
    </row>
    <row r="119" spans="1:9" s="64" customFormat="1" ht="14.25" customHeight="1" x14ac:dyDescent="0.2">
      <c r="A119" s="453">
        <v>111</v>
      </c>
      <c r="B119" s="408" t="s">
        <v>975</v>
      </c>
      <c r="C119" s="400" t="s">
        <v>801</v>
      </c>
      <c r="D119" s="681" t="s">
        <v>802</v>
      </c>
      <c r="E119" s="383" t="s">
        <v>799</v>
      </c>
      <c r="F119" s="407" t="s">
        <v>334</v>
      </c>
      <c r="G119" s="564">
        <v>875</v>
      </c>
      <c r="H119" s="564">
        <v>875</v>
      </c>
      <c r="I119" s="670">
        <v>171.5</v>
      </c>
    </row>
    <row r="120" spans="1:9" s="64" customFormat="1" ht="14.25" customHeight="1" x14ac:dyDescent="0.2">
      <c r="A120" s="453">
        <v>112</v>
      </c>
      <c r="B120" s="408" t="s">
        <v>907</v>
      </c>
      <c r="C120" s="400" t="s">
        <v>804</v>
      </c>
      <c r="D120" s="681" t="s">
        <v>805</v>
      </c>
      <c r="E120" s="383" t="s">
        <v>799</v>
      </c>
      <c r="F120" s="407" t="s">
        <v>334</v>
      </c>
      <c r="G120" s="564">
        <v>500</v>
      </c>
      <c r="H120" s="564">
        <v>500</v>
      </c>
      <c r="I120" s="670">
        <v>98</v>
      </c>
    </row>
    <row r="121" spans="1:9" s="64" customFormat="1" ht="14.25" customHeight="1" x14ac:dyDescent="0.2">
      <c r="A121" s="453">
        <v>113</v>
      </c>
      <c r="B121" s="408" t="s">
        <v>806</v>
      </c>
      <c r="C121" s="400" t="s">
        <v>807</v>
      </c>
      <c r="D121" s="681" t="s">
        <v>808</v>
      </c>
      <c r="E121" s="383" t="s">
        <v>799</v>
      </c>
      <c r="F121" s="407" t="s">
        <v>334</v>
      </c>
      <c r="G121" s="564">
        <v>500</v>
      </c>
      <c r="H121" s="564">
        <v>500</v>
      </c>
      <c r="I121" s="670">
        <v>100</v>
      </c>
    </row>
    <row r="122" spans="1:9" s="64" customFormat="1" ht="14.25" customHeight="1" x14ac:dyDescent="0.3">
      <c r="A122" s="453">
        <v>114</v>
      </c>
      <c r="B122" s="457" t="s">
        <v>976</v>
      </c>
      <c r="C122" s="400" t="s">
        <v>810</v>
      </c>
      <c r="D122" s="681" t="s">
        <v>811</v>
      </c>
      <c r="E122" s="383" t="s">
        <v>799</v>
      </c>
      <c r="F122" s="407" t="s">
        <v>334</v>
      </c>
      <c r="G122" s="564">
        <v>625</v>
      </c>
      <c r="H122" s="564">
        <v>625</v>
      </c>
      <c r="I122" s="670">
        <v>122.5</v>
      </c>
    </row>
    <row r="123" spans="1:9" s="64" customFormat="1" ht="14.25" customHeight="1" x14ac:dyDescent="0.2">
      <c r="A123" s="453">
        <v>115</v>
      </c>
      <c r="B123" s="408" t="s">
        <v>814</v>
      </c>
      <c r="C123" s="400" t="s">
        <v>812</v>
      </c>
      <c r="D123" s="672" t="s">
        <v>813</v>
      </c>
      <c r="E123" s="383" t="s">
        <v>799</v>
      </c>
      <c r="F123" s="407" t="s">
        <v>334</v>
      </c>
      <c r="G123" s="564">
        <v>600</v>
      </c>
      <c r="H123" s="564">
        <v>600</v>
      </c>
      <c r="I123" s="670">
        <v>0</v>
      </c>
    </row>
    <row r="124" spans="1:9" s="64" customFormat="1" ht="14.25" customHeight="1" x14ac:dyDescent="0.2">
      <c r="A124" s="453">
        <v>116</v>
      </c>
      <c r="B124" s="408" t="s">
        <v>814</v>
      </c>
      <c r="C124" s="400" t="s">
        <v>812</v>
      </c>
      <c r="D124" s="672" t="s">
        <v>813</v>
      </c>
      <c r="E124" s="383" t="s">
        <v>799</v>
      </c>
      <c r="F124" s="407" t="s">
        <v>0</v>
      </c>
      <c r="G124" s="564">
        <v>892.86</v>
      </c>
      <c r="H124" s="564">
        <v>892.86</v>
      </c>
      <c r="I124" s="670">
        <v>175</v>
      </c>
    </row>
    <row r="125" spans="1:9" s="64" customFormat="1" ht="14.25" customHeight="1" x14ac:dyDescent="0.2">
      <c r="A125" s="453">
        <v>117</v>
      </c>
      <c r="B125" s="400" t="s">
        <v>701</v>
      </c>
      <c r="C125" s="408" t="s">
        <v>961</v>
      </c>
      <c r="D125" s="668" t="s">
        <v>703</v>
      </c>
      <c r="E125" s="383" t="s">
        <v>704</v>
      </c>
      <c r="F125" s="407" t="s">
        <v>0</v>
      </c>
      <c r="G125" s="564">
        <v>2500</v>
      </c>
      <c r="H125" s="564">
        <v>2500</v>
      </c>
      <c r="I125" s="670">
        <v>500</v>
      </c>
    </row>
    <row r="126" spans="1:9" s="64" customFormat="1" ht="14.25" customHeight="1" x14ac:dyDescent="0.2">
      <c r="A126" s="453">
        <v>118</v>
      </c>
      <c r="B126" s="408" t="s">
        <v>814</v>
      </c>
      <c r="C126" s="400" t="s">
        <v>812</v>
      </c>
      <c r="D126" s="672" t="s">
        <v>813</v>
      </c>
      <c r="E126" s="383" t="s">
        <v>799</v>
      </c>
      <c r="F126" s="407" t="s">
        <v>0</v>
      </c>
      <c r="G126" s="564">
        <v>892.86</v>
      </c>
      <c r="H126" s="564">
        <v>892.86</v>
      </c>
      <c r="I126" s="670">
        <v>175</v>
      </c>
    </row>
    <row r="127" spans="1:9" s="64" customFormat="1" ht="14.25" customHeight="1" x14ac:dyDescent="0.2">
      <c r="A127" s="453">
        <v>119</v>
      </c>
      <c r="B127" s="400" t="s">
        <v>752</v>
      </c>
      <c r="C127" s="408" t="s">
        <v>969</v>
      </c>
      <c r="D127" s="668" t="s">
        <v>754</v>
      </c>
      <c r="E127" s="383" t="s">
        <v>755</v>
      </c>
      <c r="F127" s="407" t="s">
        <v>0</v>
      </c>
      <c r="G127" s="564">
        <v>2500</v>
      </c>
      <c r="H127" s="564">
        <v>2500</v>
      </c>
      <c r="I127" s="670">
        <v>500</v>
      </c>
    </row>
    <row r="128" spans="1:9" s="64" customFormat="1" ht="14.25" customHeight="1" x14ac:dyDescent="0.2">
      <c r="A128" s="453">
        <v>120</v>
      </c>
      <c r="B128" s="400" t="s">
        <v>907</v>
      </c>
      <c r="C128" s="408" t="s">
        <v>688</v>
      </c>
      <c r="D128" s="668" t="s">
        <v>689</v>
      </c>
      <c r="E128" s="383" t="s">
        <v>690</v>
      </c>
      <c r="F128" s="407" t="s">
        <v>334</v>
      </c>
      <c r="G128" s="564">
        <v>2000</v>
      </c>
      <c r="H128" s="564">
        <v>2000</v>
      </c>
      <c r="I128" s="670">
        <v>400</v>
      </c>
    </row>
    <row r="129" spans="1:9" s="64" customFormat="1" ht="14.25" customHeight="1" x14ac:dyDescent="0.2">
      <c r="A129" s="453">
        <v>121</v>
      </c>
      <c r="B129" s="400" t="s">
        <v>958</v>
      </c>
      <c r="C129" s="408" t="s">
        <v>688</v>
      </c>
      <c r="D129" s="668" t="s">
        <v>692</v>
      </c>
      <c r="E129" s="383" t="s">
        <v>693</v>
      </c>
      <c r="F129" s="407" t="s">
        <v>334</v>
      </c>
      <c r="G129" s="564">
        <v>1250</v>
      </c>
      <c r="H129" s="564">
        <v>1250</v>
      </c>
      <c r="I129" s="670">
        <v>245</v>
      </c>
    </row>
    <row r="130" spans="1:9" s="64" customFormat="1" ht="14.25" customHeight="1" x14ac:dyDescent="0.2">
      <c r="A130" s="453">
        <v>122</v>
      </c>
      <c r="B130" s="400" t="s">
        <v>959</v>
      </c>
      <c r="C130" s="408" t="s">
        <v>695</v>
      </c>
      <c r="D130" s="668" t="s">
        <v>696</v>
      </c>
      <c r="E130" s="383" t="s">
        <v>693</v>
      </c>
      <c r="F130" s="407" t="s">
        <v>334</v>
      </c>
      <c r="G130" s="564">
        <v>765</v>
      </c>
      <c r="H130" s="564">
        <v>765</v>
      </c>
      <c r="I130" s="670">
        <v>150</v>
      </c>
    </row>
    <row r="131" spans="1:9" s="64" customFormat="1" ht="14.25" customHeight="1" x14ac:dyDescent="0.2">
      <c r="A131" s="453">
        <v>123</v>
      </c>
      <c r="B131" s="400" t="s">
        <v>697</v>
      </c>
      <c r="C131" s="408" t="s">
        <v>960</v>
      </c>
      <c r="D131" s="668" t="s">
        <v>699</v>
      </c>
      <c r="E131" s="383" t="s">
        <v>700</v>
      </c>
      <c r="F131" s="407" t="s">
        <v>334</v>
      </c>
      <c r="G131" s="564">
        <v>800</v>
      </c>
      <c r="H131" s="564">
        <v>800</v>
      </c>
      <c r="I131" s="670">
        <v>160</v>
      </c>
    </row>
    <row r="132" spans="1:9" s="64" customFormat="1" ht="14.25" customHeight="1" x14ac:dyDescent="0.2">
      <c r="A132" s="453">
        <v>124</v>
      </c>
      <c r="B132" s="400" t="s">
        <v>701</v>
      </c>
      <c r="C132" s="408" t="s">
        <v>961</v>
      </c>
      <c r="D132" s="668" t="s">
        <v>703</v>
      </c>
      <c r="E132" s="383" t="s">
        <v>704</v>
      </c>
      <c r="F132" s="407" t="s">
        <v>334</v>
      </c>
      <c r="G132" s="564">
        <v>2125</v>
      </c>
      <c r="H132" s="564">
        <v>2125</v>
      </c>
      <c r="I132" s="670">
        <v>425</v>
      </c>
    </row>
    <row r="133" spans="1:9" s="64" customFormat="1" ht="14.25" customHeight="1" x14ac:dyDescent="0.2">
      <c r="A133" s="453">
        <v>125</v>
      </c>
      <c r="B133" s="400" t="s">
        <v>962</v>
      </c>
      <c r="C133" s="408" t="s">
        <v>706</v>
      </c>
      <c r="D133" s="668" t="s">
        <v>707</v>
      </c>
      <c r="E133" s="383" t="s">
        <v>708</v>
      </c>
      <c r="F133" s="407" t="s">
        <v>334</v>
      </c>
      <c r="G133" s="564">
        <v>1000</v>
      </c>
      <c r="H133" s="564">
        <v>1000</v>
      </c>
      <c r="I133" s="670">
        <v>196</v>
      </c>
    </row>
    <row r="134" spans="1:9" s="64" customFormat="1" ht="14.25" customHeight="1" x14ac:dyDescent="0.2">
      <c r="A134" s="453">
        <v>126</v>
      </c>
      <c r="B134" s="400" t="s">
        <v>709</v>
      </c>
      <c r="C134" s="408" t="s">
        <v>963</v>
      </c>
      <c r="D134" s="681" t="s">
        <v>711</v>
      </c>
      <c r="E134" s="383" t="s">
        <v>712</v>
      </c>
      <c r="F134" s="407" t="s">
        <v>334</v>
      </c>
      <c r="G134" s="564">
        <v>1550</v>
      </c>
      <c r="H134" s="564">
        <v>1550</v>
      </c>
      <c r="I134" s="670">
        <v>303.8</v>
      </c>
    </row>
    <row r="135" spans="1:9" s="64" customFormat="1" ht="14.25" customHeight="1" x14ac:dyDescent="0.2">
      <c r="A135" s="453">
        <v>127</v>
      </c>
      <c r="B135" s="408" t="s">
        <v>964</v>
      </c>
      <c r="C135" s="400" t="s">
        <v>714</v>
      </c>
      <c r="D135" s="681" t="s">
        <v>715</v>
      </c>
      <c r="E135" s="383" t="s">
        <v>693</v>
      </c>
      <c r="F135" s="407" t="s">
        <v>334</v>
      </c>
      <c r="G135" s="564">
        <v>1500</v>
      </c>
      <c r="H135" s="564">
        <v>1500</v>
      </c>
      <c r="I135" s="670">
        <v>294</v>
      </c>
    </row>
    <row r="136" spans="1:9" s="64" customFormat="1" ht="14.25" customHeight="1" x14ac:dyDescent="0.2">
      <c r="A136" s="453">
        <v>128</v>
      </c>
      <c r="B136" s="408" t="s">
        <v>965</v>
      </c>
      <c r="C136" s="400" t="s">
        <v>717</v>
      </c>
      <c r="D136" s="681" t="s">
        <v>718</v>
      </c>
      <c r="E136" s="383" t="s">
        <v>693</v>
      </c>
      <c r="F136" s="407" t="s">
        <v>334</v>
      </c>
      <c r="G136" s="564">
        <v>2500</v>
      </c>
      <c r="H136" s="564">
        <v>2500</v>
      </c>
      <c r="I136" s="670">
        <v>500</v>
      </c>
    </row>
    <row r="137" spans="1:9" s="64" customFormat="1" ht="14.25" customHeight="1" x14ac:dyDescent="0.2">
      <c r="A137" s="453">
        <v>129</v>
      </c>
      <c r="B137" s="408" t="s">
        <v>814</v>
      </c>
      <c r="C137" s="400" t="s">
        <v>720</v>
      </c>
      <c r="D137" s="681" t="s">
        <v>721</v>
      </c>
      <c r="E137" s="383" t="s">
        <v>693</v>
      </c>
      <c r="F137" s="407" t="s">
        <v>334</v>
      </c>
      <c r="G137" s="564">
        <v>1000</v>
      </c>
      <c r="H137" s="564">
        <v>1000</v>
      </c>
      <c r="I137" s="670">
        <v>200</v>
      </c>
    </row>
    <row r="138" spans="1:9" s="64" customFormat="1" ht="14.25" customHeight="1" x14ac:dyDescent="0.2">
      <c r="A138" s="453">
        <v>130</v>
      </c>
      <c r="B138" s="408" t="s">
        <v>722</v>
      </c>
      <c r="C138" s="400" t="s">
        <v>966</v>
      </c>
      <c r="D138" s="681" t="s">
        <v>724</v>
      </c>
      <c r="E138" s="383" t="s">
        <v>693</v>
      </c>
      <c r="F138" s="407" t="s">
        <v>334</v>
      </c>
      <c r="G138" s="564">
        <v>687.5</v>
      </c>
      <c r="H138" s="564">
        <v>687.5</v>
      </c>
      <c r="I138" s="670">
        <v>134.75</v>
      </c>
    </row>
    <row r="139" spans="1:9" s="64" customFormat="1" ht="14.25" customHeight="1" x14ac:dyDescent="0.2">
      <c r="A139" s="453">
        <v>131</v>
      </c>
      <c r="B139" s="408" t="s">
        <v>725</v>
      </c>
      <c r="C139" s="400" t="s">
        <v>726</v>
      </c>
      <c r="D139" s="681" t="s">
        <v>727</v>
      </c>
      <c r="E139" s="383" t="s">
        <v>693</v>
      </c>
      <c r="F139" s="407" t="s">
        <v>334</v>
      </c>
      <c r="G139" s="564">
        <v>375</v>
      </c>
      <c r="H139" s="564">
        <v>375</v>
      </c>
      <c r="I139" s="670">
        <v>73.5</v>
      </c>
    </row>
    <row r="140" spans="1:9" s="64" customFormat="1" ht="14.25" customHeight="1" x14ac:dyDescent="0.2">
      <c r="A140" s="453">
        <v>132</v>
      </c>
      <c r="B140" s="408" t="s">
        <v>728</v>
      </c>
      <c r="C140" s="400" t="s">
        <v>729</v>
      </c>
      <c r="D140" s="681" t="s">
        <v>730</v>
      </c>
      <c r="E140" s="383" t="s">
        <v>693</v>
      </c>
      <c r="F140" s="407" t="s">
        <v>334</v>
      </c>
      <c r="G140" s="564">
        <v>250</v>
      </c>
      <c r="H140" s="564">
        <v>250</v>
      </c>
      <c r="I140" s="670">
        <v>49</v>
      </c>
    </row>
    <row r="141" spans="1:9" s="64" customFormat="1" ht="14.25" customHeight="1" x14ac:dyDescent="0.2">
      <c r="A141" s="453">
        <v>133</v>
      </c>
      <c r="B141" s="408" t="s">
        <v>967</v>
      </c>
      <c r="C141" s="400" t="s">
        <v>732</v>
      </c>
      <c r="D141" s="681" t="s">
        <v>733</v>
      </c>
      <c r="E141" s="383" t="s">
        <v>734</v>
      </c>
      <c r="F141" s="407" t="s">
        <v>334</v>
      </c>
      <c r="G141" s="564">
        <v>892.86</v>
      </c>
      <c r="H141" s="564">
        <v>892.86</v>
      </c>
      <c r="I141" s="670">
        <v>175</v>
      </c>
    </row>
    <row r="142" spans="1:9" s="64" customFormat="1" ht="14.25" customHeight="1" x14ac:dyDescent="0.2">
      <c r="A142" s="453">
        <v>134</v>
      </c>
      <c r="B142" s="408" t="s">
        <v>735</v>
      </c>
      <c r="C142" s="400" t="s">
        <v>736</v>
      </c>
      <c r="D142" s="681" t="s">
        <v>737</v>
      </c>
      <c r="E142" s="383" t="s">
        <v>693</v>
      </c>
      <c r="F142" s="407" t="s">
        <v>334</v>
      </c>
      <c r="G142" s="564">
        <v>410</v>
      </c>
      <c r="H142" s="564">
        <v>410</v>
      </c>
      <c r="I142" s="670">
        <v>82</v>
      </c>
    </row>
    <row r="143" spans="1:9" s="64" customFormat="1" ht="14.25" customHeight="1" x14ac:dyDescent="0.2">
      <c r="A143" s="453">
        <v>135</v>
      </c>
      <c r="B143" s="400" t="s">
        <v>814</v>
      </c>
      <c r="C143" s="408" t="s">
        <v>739</v>
      </c>
      <c r="D143" s="681" t="s">
        <v>740</v>
      </c>
      <c r="E143" s="383" t="s">
        <v>741</v>
      </c>
      <c r="F143" s="407" t="s">
        <v>334</v>
      </c>
      <c r="G143" s="564">
        <v>1250</v>
      </c>
      <c r="H143" s="564">
        <v>1250</v>
      </c>
      <c r="I143" s="670">
        <v>245</v>
      </c>
    </row>
    <row r="144" spans="1:9" s="64" customFormat="1" ht="14.25" customHeight="1" x14ac:dyDescent="0.3">
      <c r="A144" s="453">
        <v>136</v>
      </c>
      <c r="B144" s="400" t="s">
        <v>965</v>
      </c>
      <c r="C144" s="408" t="s">
        <v>743</v>
      </c>
      <c r="D144" s="665" t="s">
        <v>968</v>
      </c>
      <c r="E144" s="455" t="s">
        <v>744</v>
      </c>
      <c r="F144" s="407" t="s">
        <v>334</v>
      </c>
      <c r="G144" s="564">
        <v>1250</v>
      </c>
      <c r="H144" s="666">
        <v>1250</v>
      </c>
      <c r="I144" s="670">
        <v>245</v>
      </c>
    </row>
    <row r="145" spans="1:9" s="64" customFormat="1" ht="14.25" customHeight="1" x14ac:dyDescent="0.2">
      <c r="A145" s="453">
        <v>137</v>
      </c>
      <c r="B145" s="408" t="s">
        <v>745</v>
      </c>
      <c r="C145" s="400" t="s">
        <v>746</v>
      </c>
      <c r="D145" s="668" t="s">
        <v>747</v>
      </c>
      <c r="E145" s="383" t="s">
        <v>748</v>
      </c>
      <c r="F145" s="407" t="s">
        <v>334</v>
      </c>
      <c r="G145" s="564">
        <v>1625</v>
      </c>
      <c r="H145" s="564">
        <v>1625</v>
      </c>
      <c r="I145" s="670">
        <v>318.5</v>
      </c>
    </row>
    <row r="146" spans="1:9" s="64" customFormat="1" ht="14.25" customHeight="1" x14ac:dyDescent="0.2">
      <c r="A146" s="453">
        <v>138</v>
      </c>
      <c r="B146" s="400" t="s">
        <v>962</v>
      </c>
      <c r="C146" s="408" t="s">
        <v>749</v>
      </c>
      <c r="D146" s="668" t="s">
        <v>750</v>
      </c>
      <c r="E146" s="383" t="s">
        <v>751</v>
      </c>
      <c r="F146" s="407" t="s">
        <v>334</v>
      </c>
      <c r="G146" s="564">
        <v>1000</v>
      </c>
      <c r="H146" s="564">
        <v>1000</v>
      </c>
      <c r="I146" s="670">
        <v>200</v>
      </c>
    </row>
    <row r="147" spans="1:9" s="64" customFormat="1" ht="14.25" customHeight="1" x14ac:dyDescent="0.2">
      <c r="A147" s="453">
        <v>139</v>
      </c>
      <c r="B147" s="400" t="s">
        <v>752</v>
      </c>
      <c r="C147" s="408" t="s">
        <v>969</v>
      </c>
      <c r="D147" s="668" t="s">
        <v>754</v>
      </c>
      <c r="E147" s="383" t="s">
        <v>755</v>
      </c>
      <c r="F147" s="407" t="s">
        <v>334</v>
      </c>
      <c r="G147" s="564">
        <v>875</v>
      </c>
      <c r="H147" s="564">
        <v>875</v>
      </c>
      <c r="I147" s="670">
        <v>175</v>
      </c>
    </row>
    <row r="148" spans="1:9" s="64" customFormat="1" ht="14.25" customHeight="1" x14ac:dyDescent="0.2">
      <c r="A148" s="453">
        <v>140</v>
      </c>
      <c r="B148" s="400" t="s">
        <v>970</v>
      </c>
      <c r="C148" s="408" t="s">
        <v>757</v>
      </c>
      <c r="D148" s="681" t="s">
        <v>758</v>
      </c>
      <c r="E148" s="383" t="s">
        <v>759</v>
      </c>
      <c r="F148" s="407" t="s">
        <v>334</v>
      </c>
      <c r="G148" s="564">
        <v>1875</v>
      </c>
      <c r="H148" s="564">
        <v>1875</v>
      </c>
      <c r="I148" s="670">
        <v>375</v>
      </c>
    </row>
    <row r="149" spans="1:9" s="64" customFormat="1" ht="14.25" customHeight="1" x14ac:dyDescent="0.2">
      <c r="A149" s="453">
        <v>141</v>
      </c>
      <c r="B149" s="400" t="s">
        <v>907</v>
      </c>
      <c r="C149" s="408" t="s">
        <v>760</v>
      </c>
      <c r="D149" s="668" t="s">
        <v>761</v>
      </c>
      <c r="E149" s="383" t="s">
        <v>762</v>
      </c>
      <c r="F149" s="407" t="s">
        <v>334</v>
      </c>
      <c r="G149" s="564">
        <v>875</v>
      </c>
      <c r="H149" s="564">
        <v>875</v>
      </c>
      <c r="I149" s="670">
        <v>175</v>
      </c>
    </row>
    <row r="150" spans="1:9" s="64" customFormat="1" ht="14.25" customHeight="1" x14ac:dyDescent="0.2">
      <c r="A150" s="453">
        <v>142</v>
      </c>
      <c r="B150" s="408" t="s">
        <v>824</v>
      </c>
      <c r="C150" s="400" t="s">
        <v>825</v>
      </c>
      <c r="D150" s="668" t="s">
        <v>826</v>
      </c>
      <c r="E150" s="383" t="s">
        <v>762</v>
      </c>
      <c r="F150" s="407" t="s">
        <v>334</v>
      </c>
      <c r="G150" s="564">
        <v>1750</v>
      </c>
      <c r="H150" s="564">
        <v>1750</v>
      </c>
      <c r="I150" s="670">
        <v>350</v>
      </c>
    </row>
    <row r="151" spans="1:9" s="64" customFormat="1" ht="14.25" customHeight="1" x14ac:dyDescent="0.2">
      <c r="A151" s="453">
        <v>143</v>
      </c>
      <c r="B151" s="400" t="s">
        <v>763</v>
      </c>
      <c r="C151" s="408" t="s">
        <v>760</v>
      </c>
      <c r="D151" s="681" t="s">
        <v>765</v>
      </c>
      <c r="E151" s="383" t="s">
        <v>766</v>
      </c>
      <c r="F151" s="407" t="s">
        <v>334</v>
      </c>
      <c r="G151" s="564">
        <v>375</v>
      </c>
      <c r="H151" s="564">
        <v>375</v>
      </c>
      <c r="I151" s="670">
        <v>75</v>
      </c>
    </row>
    <row r="152" spans="1:9" s="64" customFormat="1" ht="14.25" customHeight="1" x14ac:dyDescent="0.2">
      <c r="A152" s="453">
        <v>144</v>
      </c>
      <c r="B152" s="408" t="s">
        <v>959</v>
      </c>
      <c r="C152" s="400" t="s">
        <v>768</v>
      </c>
      <c r="D152" s="681">
        <v>43001000829</v>
      </c>
      <c r="E152" s="383" t="s">
        <v>766</v>
      </c>
      <c r="F152" s="407" t="s">
        <v>334</v>
      </c>
      <c r="G152" s="564">
        <v>375</v>
      </c>
      <c r="H152" s="564">
        <v>375</v>
      </c>
      <c r="I152" s="670">
        <v>73.5</v>
      </c>
    </row>
    <row r="153" spans="1:9" s="64" customFormat="1" ht="14.25" customHeight="1" x14ac:dyDescent="0.2">
      <c r="A153" s="453">
        <v>145</v>
      </c>
      <c r="B153" s="400" t="s">
        <v>971</v>
      </c>
      <c r="C153" s="408" t="s">
        <v>770</v>
      </c>
      <c r="D153" s="681" t="s">
        <v>771</v>
      </c>
      <c r="E153" s="383" t="s">
        <v>772</v>
      </c>
      <c r="F153" s="407" t="s">
        <v>334</v>
      </c>
      <c r="G153" s="564">
        <v>875</v>
      </c>
      <c r="H153" s="564">
        <v>875</v>
      </c>
      <c r="I153" s="670">
        <v>175</v>
      </c>
    </row>
    <row r="154" spans="1:9" s="64" customFormat="1" ht="14.25" customHeight="1" x14ac:dyDescent="0.2">
      <c r="A154" s="453">
        <v>146</v>
      </c>
      <c r="B154" s="408" t="s">
        <v>814</v>
      </c>
      <c r="C154" s="400" t="s">
        <v>773</v>
      </c>
      <c r="D154" s="681" t="s">
        <v>774</v>
      </c>
      <c r="E154" s="383" t="s">
        <v>772</v>
      </c>
      <c r="F154" s="407" t="s">
        <v>334</v>
      </c>
      <c r="G154" s="564">
        <v>875</v>
      </c>
      <c r="H154" s="564">
        <v>875</v>
      </c>
      <c r="I154" s="670">
        <v>175</v>
      </c>
    </row>
    <row r="155" spans="1:9" s="64" customFormat="1" ht="14.25" customHeight="1" x14ac:dyDescent="0.2">
      <c r="A155" s="453">
        <v>147</v>
      </c>
      <c r="B155" s="408" t="s">
        <v>972</v>
      </c>
      <c r="C155" s="400" t="s">
        <v>776</v>
      </c>
      <c r="D155" s="681" t="s">
        <v>777</v>
      </c>
      <c r="E155" s="383" t="s">
        <v>772</v>
      </c>
      <c r="F155" s="407" t="s">
        <v>334</v>
      </c>
      <c r="G155" s="564">
        <v>875</v>
      </c>
      <c r="H155" s="564">
        <v>875</v>
      </c>
      <c r="I155" s="670">
        <v>171.5</v>
      </c>
    </row>
    <row r="156" spans="1:9" s="64" customFormat="1" ht="14.25" customHeight="1" x14ac:dyDescent="0.2">
      <c r="A156" s="453">
        <v>148</v>
      </c>
      <c r="B156" s="408" t="s">
        <v>1716</v>
      </c>
      <c r="C156" s="400" t="s">
        <v>779</v>
      </c>
      <c r="D156" s="681" t="s">
        <v>780</v>
      </c>
      <c r="E156" s="383" t="s">
        <v>781</v>
      </c>
      <c r="F156" s="407" t="s">
        <v>334</v>
      </c>
      <c r="G156" s="564">
        <v>875</v>
      </c>
      <c r="H156" s="564">
        <v>875</v>
      </c>
      <c r="I156" s="670">
        <v>171.5</v>
      </c>
    </row>
    <row r="157" spans="1:9" s="64" customFormat="1" ht="14.25" customHeight="1" x14ac:dyDescent="0.2">
      <c r="A157" s="453">
        <v>149</v>
      </c>
      <c r="B157" s="408" t="s">
        <v>782</v>
      </c>
      <c r="C157" s="400" t="s">
        <v>783</v>
      </c>
      <c r="D157" s="681" t="s">
        <v>607</v>
      </c>
      <c r="E157" s="383" t="s">
        <v>784</v>
      </c>
      <c r="F157" s="407" t="s">
        <v>334</v>
      </c>
      <c r="G157" s="564">
        <v>1850</v>
      </c>
      <c r="H157" s="564">
        <v>1850</v>
      </c>
      <c r="I157" s="670">
        <v>362.6</v>
      </c>
    </row>
    <row r="158" spans="1:9" s="64" customFormat="1" ht="14.25" customHeight="1" x14ac:dyDescent="0.3">
      <c r="A158" s="453">
        <v>150</v>
      </c>
      <c r="B158" s="387" t="s">
        <v>785</v>
      </c>
      <c r="C158" s="400" t="s">
        <v>786</v>
      </c>
      <c r="D158" s="672">
        <v>11001013476</v>
      </c>
      <c r="E158" s="456" t="s">
        <v>928</v>
      </c>
      <c r="F158" s="407" t="s">
        <v>334</v>
      </c>
      <c r="G158" s="565">
        <v>1250</v>
      </c>
      <c r="H158" s="565">
        <v>1250</v>
      </c>
      <c r="I158" s="670">
        <v>245</v>
      </c>
    </row>
    <row r="159" spans="1:9" s="64" customFormat="1" ht="14.25" customHeight="1" x14ac:dyDescent="0.3">
      <c r="A159" s="453">
        <v>151</v>
      </c>
      <c r="B159" s="387" t="s">
        <v>827</v>
      </c>
      <c r="C159" s="400" t="s">
        <v>828</v>
      </c>
      <c r="D159" s="672" t="s">
        <v>829</v>
      </c>
      <c r="E159" s="456" t="s">
        <v>830</v>
      </c>
      <c r="F159" s="407" t="s">
        <v>334</v>
      </c>
      <c r="G159" s="565">
        <v>875</v>
      </c>
      <c r="H159" s="565">
        <v>875</v>
      </c>
      <c r="I159" s="670">
        <v>171.5</v>
      </c>
    </row>
    <row r="160" spans="1:9" s="64" customFormat="1" ht="14.25" customHeight="1" x14ac:dyDescent="0.3">
      <c r="A160" s="453">
        <v>152</v>
      </c>
      <c r="B160" s="387" t="s">
        <v>973</v>
      </c>
      <c r="C160" s="400" t="s">
        <v>832</v>
      </c>
      <c r="D160" s="672" t="s">
        <v>833</v>
      </c>
      <c r="E160" s="456" t="s">
        <v>834</v>
      </c>
      <c r="F160" s="407" t="s">
        <v>334</v>
      </c>
      <c r="G160" s="565">
        <v>1875</v>
      </c>
      <c r="H160" s="565">
        <v>1875</v>
      </c>
      <c r="I160" s="670">
        <v>367.5</v>
      </c>
    </row>
    <row r="161" spans="1:9" s="64" customFormat="1" ht="14.25" customHeight="1" x14ac:dyDescent="0.2">
      <c r="A161" s="453">
        <v>153</v>
      </c>
      <c r="B161" s="408" t="s">
        <v>1068</v>
      </c>
      <c r="C161" s="400" t="s">
        <v>789</v>
      </c>
      <c r="D161" s="681" t="s">
        <v>790</v>
      </c>
      <c r="E161" s="383" t="s">
        <v>791</v>
      </c>
      <c r="F161" s="407" t="s">
        <v>334</v>
      </c>
      <c r="G161" s="564">
        <v>0</v>
      </c>
      <c r="H161" s="564">
        <v>0</v>
      </c>
      <c r="I161" s="670">
        <v>0</v>
      </c>
    </row>
    <row r="162" spans="1:9" s="64" customFormat="1" ht="14.25" customHeight="1" x14ac:dyDescent="0.2">
      <c r="A162" s="453">
        <v>154</v>
      </c>
      <c r="B162" s="408" t="s">
        <v>974</v>
      </c>
      <c r="C162" s="400" t="s">
        <v>793</v>
      </c>
      <c r="D162" s="681" t="s">
        <v>794</v>
      </c>
      <c r="E162" s="383" t="s">
        <v>795</v>
      </c>
      <c r="F162" s="407" t="s">
        <v>334</v>
      </c>
      <c r="G162" s="564">
        <v>500</v>
      </c>
      <c r="H162" s="564">
        <v>500</v>
      </c>
      <c r="I162" s="670">
        <v>98</v>
      </c>
    </row>
    <row r="163" spans="1:9" s="64" customFormat="1" ht="14.25" customHeight="1" x14ac:dyDescent="0.2">
      <c r="A163" s="453">
        <v>155</v>
      </c>
      <c r="B163" s="408" t="s">
        <v>796</v>
      </c>
      <c r="C163" s="400" t="s">
        <v>797</v>
      </c>
      <c r="D163" s="681" t="s">
        <v>798</v>
      </c>
      <c r="E163" s="383" t="s">
        <v>799</v>
      </c>
      <c r="F163" s="407" t="s">
        <v>334</v>
      </c>
      <c r="G163" s="564">
        <v>1812.5</v>
      </c>
      <c r="H163" s="564">
        <v>1812.5</v>
      </c>
      <c r="I163" s="670">
        <v>355.25</v>
      </c>
    </row>
    <row r="164" spans="1:9" s="64" customFormat="1" ht="14.25" customHeight="1" x14ac:dyDescent="0.2">
      <c r="A164" s="453">
        <v>156</v>
      </c>
      <c r="B164" s="408" t="s">
        <v>975</v>
      </c>
      <c r="C164" s="400" t="s">
        <v>801</v>
      </c>
      <c r="D164" s="681" t="s">
        <v>802</v>
      </c>
      <c r="E164" s="383" t="s">
        <v>799</v>
      </c>
      <c r="F164" s="407" t="s">
        <v>334</v>
      </c>
      <c r="G164" s="564">
        <v>875</v>
      </c>
      <c r="H164" s="564">
        <v>875</v>
      </c>
      <c r="I164" s="670">
        <v>171.5</v>
      </c>
    </row>
    <row r="165" spans="1:9" s="64" customFormat="1" ht="14.25" customHeight="1" x14ac:dyDescent="0.2">
      <c r="A165" s="453">
        <v>157</v>
      </c>
      <c r="B165" s="408" t="s">
        <v>907</v>
      </c>
      <c r="C165" s="400" t="s">
        <v>804</v>
      </c>
      <c r="D165" s="681" t="s">
        <v>805</v>
      </c>
      <c r="E165" s="383" t="s">
        <v>799</v>
      </c>
      <c r="F165" s="407" t="s">
        <v>334</v>
      </c>
      <c r="G165" s="564">
        <v>500</v>
      </c>
      <c r="H165" s="564">
        <v>500</v>
      </c>
      <c r="I165" s="670">
        <v>98</v>
      </c>
    </row>
    <row r="166" spans="1:9" s="64" customFormat="1" ht="14.25" customHeight="1" x14ac:dyDescent="0.2">
      <c r="A166" s="453">
        <v>158</v>
      </c>
      <c r="B166" s="408" t="s">
        <v>806</v>
      </c>
      <c r="C166" s="400" t="s">
        <v>807</v>
      </c>
      <c r="D166" s="681" t="s">
        <v>808</v>
      </c>
      <c r="E166" s="383" t="s">
        <v>799</v>
      </c>
      <c r="F166" s="407" t="s">
        <v>334</v>
      </c>
      <c r="G166" s="564">
        <v>500</v>
      </c>
      <c r="H166" s="564">
        <v>500</v>
      </c>
      <c r="I166" s="670">
        <v>100</v>
      </c>
    </row>
    <row r="167" spans="1:9" s="64" customFormat="1" ht="14.25" customHeight="1" x14ac:dyDescent="0.3">
      <c r="A167" s="453">
        <v>159</v>
      </c>
      <c r="B167" s="457" t="s">
        <v>976</v>
      </c>
      <c r="C167" s="400" t="s">
        <v>810</v>
      </c>
      <c r="D167" s="681" t="s">
        <v>811</v>
      </c>
      <c r="E167" s="383" t="s">
        <v>799</v>
      </c>
      <c r="F167" s="407" t="s">
        <v>334</v>
      </c>
      <c r="G167" s="564">
        <v>625</v>
      </c>
      <c r="H167" s="564">
        <v>625</v>
      </c>
      <c r="I167" s="670">
        <v>122.5</v>
      </c>
    </row>
    <row r="168" spans="1:9" s="64" customFormat="1" ht="14.25" customHeight="1" x14ac:dyDescent="0.2">
      <c r="A168" s="453">
        <v>160</v>
      </c>
      <c r="B168" s="408" t="s">
        <v>814</v>
      </c>
      <c r="C168" s="400" t="s">
        <v>812</v>
      </c>
      <c r="D168" s="672" t="s">
        <v>813</v>
      </c>
      <c r="E168" s="383" t="s">
        <v>799</v>
      </c>
      <c r="F168" s="407" t="s">
        <v>334</v>
      </c>
      <c r="G168" s="564">
        <v>600</v>
      </c>
      <c r="H168" s="564">
        <v>600</v>
      </c>
      <c r="I168" s="670">
        <v>0</v>
      </c>
    </row>
    <row r="169" spans="1:9" s="64" customFormat="1" ht="14.25" customHeight="1" x14ac:dyDescent="0.2">
      <c r="A169" s="453">
        <v>161</v>
      </c>
      <c r="B169" s="400" t="s">
        <v>970</v>
      </c>
      <c r="C169" s="408" t="s">
        <v>757</v>
      </c>
      <c r="D169" s="681" t="s">
        <v>758</v>
      </c>
      <c r="E169" s="383" t="s">
        <v>759</v>
      </c>
      <c r="F169" s="407" t="s">
        <v>0</v>
      </c>
      <c r="G169" s="564">
        <v>1875</v>
      </c>
      <c r="H169" s="564">
        <v>1875</v>
      </c>
      <c r="I169" s="670">
        <v>375</v>
      </c>
    </row>
    <row r="170" spans="1:9" s="64" customFormat="1" ht="14.25" customHeight="1" x14ac:dyDescent="0.2">
      <c r="A170" s="453">
        <v>162</v>
      </c>
      <c r="B170" s="400" t="s">
        <v>907</v>
      </c>
      <c r="C170" s="408" t="s">
        <v>760</v>
      </c>
      <c r="D170" s="682" t="s">
        <v>761</v>
      </c>
      <c r="E170" s="383" t="s">
        <v>762</v>
      </c>
      <c r="F170" s="407" t="s">
        <v>0</v>
      </c>
      <c r="G170" s="564">
        <v>625</v>
      </c>
      <c r="H170" s="564">
        <v>625</v>
      </c>
      <c r="I170" s="670">
        <v>125</v>
      </c>
    </row>
    <row r="171" spans="1:9" s="64" customFormat="1" ht="14.25" customHeight="1" x14ac:dyDescent="0.2">
      <c r="A171" s="453">
        <v>163</v>
      </c>
      <c r="B171" s="408" t="s">
        <v>814</v>
      </c>
      <c r="C171" s="400" t="s">
        <v>773</v>
      </c>
      <c r="D171" s="681" t="s">
        <v>774</v>
      </c>
      <c r="E171" s="383" t="s">
        <v>772</v>
      </c>
      <c r="F171" s="407" t="s">
        <v>0</v>
      </c>
      <c r="G171" s="564">
        <v>625</v>
      </c>
      <c r="H171" s="564">
        <v>625</v>
      </c>
      <c r="I171" s="670">
        <v>125</v>
      </c>
    </row>
    <row r="172" spans="1:9" s="64" customFormat="1" ht="14.25" customHeight="1" x14ac:dyDescent="0.2">
      <c r="A172" s="453">
        <v>164</v>
      </c>
      <c r="B172" s="408" t="s">
        <v>972</v>
      </c>
      <c r="C172" s="400" t="s">
        <v>776</v>
      </c>
      <c r="D172" s="681" t="s">
        <v>777</v>
      </c>
      <c r="E172" s="383" t="s">
        <v>772</v>
      </c>
      <c r="F172" s="407" t="s">
        <v>0</v>
      </c>
      <c r="G172" s="564">
        <v>637.76</v>
      </c>
      <c r="H172" s="564">
        <v>637.76</v>
      </c>
      <c r="I172" s="670">
        <v>125</v>
      </c>
    </row>
    <row r="173" spans="1:9" s="64" customFormat="1" ht="14.25" customHeight="1" x14ac:dyDescent="0.2">
      <c r="A173" s="453">
        <v>165</v>
      </c>
      <c r="B173" s="400" t="s">
        <v>814</v>
      </c>
      <c r="C173" s="408" t="s">
        <v>739</v>
      </c>
      <c r="D173" s="681" t="s">
        <v>740</v>
      </c>
      <c r="E173" s="383" t="s">
        <v>741</v>
      </c>
      <c r="F173" s="407" t="s">
        <v>0</v>
      </c>
      <c r="G173" s="564">
        <v>382.65</v>
      </c>
      <c r="H173" s="564">
        <v>382.65</v>
      </c>
      <c r="I173" s="670">
        <v>75</v>
      </c>
    </row>
    <row r="174" spans="1:9" s="64" customFormat="1" ht="14.25" customHeight="1" x14ac:dyDescent="0.2">
      <c r="A174" s="453">
        <v>166</v>
      </c>
      <c r="B174" s="408" t="s">
        <v>745</v>
      </c>
      <c r="C174" s="400" t="s">
        <v>746</v>
      </c>
      <c r="D174" s="668" t="s">
        <v>747</v>
      </c>
      <c r="E174" s="383" t="s">
        <v>748</v>
      </c>
      <c r="F174" s="407" t="s">
        <v>0</v>
      </c>
      <c r="G174" s="564">
        <v>2295.92</v>
      </c>
      <c r="H174" s="564">
        <v>2295.92</v>
      </c>
      <c r="I174" s="670">
        <v>450</v>
      </c>
    </row>
    <row r="175" spans="1:9" s="64" customFormat="1" ht="14.25" customHeight="1" x14ac:dyDescent="0.2">
      <c r="A175" s="453">
        <v>167</v>
      </c>
      <c r="B175" s="400" t="s">
        <v>959</v>
      </c>
      <c r="C175" s="408" t="s">
        <v>695</v>
      </c>
      <c r="D175" s="668" t="s">
        <v>696</v>
      </c>
      <c r="E175" s="383" t="s">
        <v>693</v>
      </c>
      <c r="F175" s="407" t="s">
        <v>0</v>
      </c>
      <c r="G175" s="564">
        <v>1000</v>
      </c>
      <c r="H175" s="564">
        <v>1000</v>
      </c>
      <c r="I175" s="670">
        <v>196</v>
      </c>
    </row>
    <row r="176" spans="1:9" s="64" customFormat="1" ht="14.25" customHeight="1" x14ac:dyDescent="0.2">
      <c r="A176" s="453">
        <v>168</v>
      </c>
      <c r="B176" s="408" t="s">
        <v>814</v>
      </c>
      <c r="C176" s="400" t="s">
        <v>812</v>
      </c>
      <c r="D176" s="672" t="s">
        <v>813</v>
      </c>
      <c r="E176" s="383" t="s">
        <v>799</v>
      </c>
      <c r="F176" s="407" t="s">
        <v>0</v>
      </c>
      <c r="G176" s="564">
        <v>892.86</v>
      </c>
      <c r="H176" s="564">
        <v>892.86</v>
      </c>
      <c r="I176" s="670">
        <v>175</v>
      </c>
    </row>
    <row r="177" spans="1:9" s="64" customFormat="1" ht="14.25" customHeight="1" x14ac:dyDescent="0.2">
      <c r="A177" s="453">
        <v>169</v>
      </c>
      <c r="B177" s="400" t="s">
        <v>907</v>
      </c>
      <c r="C177" s="408" t="s">
        <v>688</v>
      </c>
      <c r="D177" s="668" t="s">
        <v>689</v>
      </c>
      <c r="E177" s="383" t="s">
        <v>690</v>
      </c>
      <c r="F177" s="407" t="s">
        <v>334</v>
      </c>
      <c r="G177" s="564">
        <v>2000</v>
      </c>
      <c r="H177" s="564">
        <v>2000</v>
      </c>
      <c r="I177" s="670">
        <v>400</v>
      </c>
    </row>
    <row r="178" spans="1:9" s="64" customFormat="1" ht="14.25" customHeight="1" x14ac:dyDescent="0.2">
      <c r="A178" s="453">
        <v>170</v>
      </c>
      <c r="B178" s="400" t="s">
        <v>958</v>
      </c>
      <c r="C178" s="408" t="s">
        <v>688</v>
      </c>
      <c r="D178" s="668" t="s">
        <v>692</v>
      </c>
      <c r="E178" s="383" t="s">
        <v>693</v>
      </c>
      <c r="F178" s="407" t="s">
        <v>334</v>
      </c>
      <c r="G178" s="564">
        <v>1250</v>
      </c>
      <c r="H178" s="564">
        <v>1250</v>
      </c>
      <c r="I178" s="670">
        <v>245</v>
      </c>
    </row>
    <row r="179" spans="1:9" s="64" customFormat="1" ht="14.25" customHeight="1" x14ac:dyDescent="0.2">
      <c r="A179" s="453">
        <v>172</v>
      </c>
      <c r="B179" s="400" t="s">
        <v>697</v>
      </c>
      <c r="C179" s="408" t="s">
        <v>960</v>
      </c>
      <c r="D179" s="668" t="s">
        <v>699</v>
      </c>
      <c r="E179" s="383" t="s">
        <v>700</v>
      </c>
      <c r="F179" s="407" t="s">
        <v>334</v>
      </c>
      <c r="G179" s="564">
        <v>800</v>
      </c>
      <c r="H179" s="564">
        <v>800</v>
      </c>
      <c r="I179" s="670">
        <v>160</v>
      </c>
    </row>
    <row r="180" spans="1:9" s="64" customFormat="1" ht="14.25" customHeight="1" x14ac:dyDescent="0.2">
      <c r="A180" s="453">
        <v>173</v>
      </c>
      <c r="B180" s="400" t="s">
        <v>701</v>
      </c>
      <c r="C180" s="408" t="s">
        <v>961</v>
      </c>
      <c r="D180" s="682" t="s">
        <v>703</v>
      </c>
      <c r="E180" s="383" t="s">
        <v>704</v>
      </c>
      <c r="F180" s="407" t="s">
        <v>334</v>
      </c>
      <c r="G180" s="564">
        <v>2125</v>
      </c>
      <c r="H180" s="564">
        <v>2125</v>
      </c>
      <c r="I180" s="670">
        <v>425</v>
      </c>
    </row>
    <row r="181" spans="1:9" s="64" customFormat="1" ht="14.25" customHeight="1" x14ac:dyDescent="0.2">
      <c r="A181" s="453">
        <v>174</v>
      </c>
      <c r="B181" s="400" t="s">
        <v>962</v>
      </c>
      <c r="C181" s="408" t="s">
        <v>706</v>
      </c>
      <c r="D181" s="682" t="s">
        <v>707</v>
      </c>
      <c r="E181" s="383" t="s">
        <v>708</v>
      </c>
      <c r="F181" s="407" t="s">
        <v>334</v>
      </c>
      <c r="G181" s="564">
        <v>1000</v>
      </c>
      <c r="H181" s="564">
        <v>1000</v>
      </c>
      <c r="I181" s="670">
        <v>196</v>
      </c>
    </row>
    <row r="182" spans="1:9" s="64" customFormat="1" ht="14.25" customHeight="1" x14ac:dyDescent="0.2">
      <c r="A182" s="453">
        <v>175</v>
      </c>
      <c r="B182" s="400" t="s">
        <v>709</v>
      </c>
      <c r="C182" s="408" t="s">
        <v>963</v>
      </c>
      <c r="D182" s="681" t="s">
        <v>711</v>
      </c>
      <c r="E182" s="383" t="s">
        <v>712</v>
      </c>
      <c r="F182" s="407" t="s">
        <v>334</v>
      </c>
      <c r="G182" s="564">
        <v>1550</v>
      </c>
      <c r="H182" s="564">
        <v>1550</v>
      </c>
      <c r="I182" s="670">
        <v>303.8</v>
      </c>
    </row>
    <row r="183" spans="1:9" s="64" customFormat="1" ht="14.25" customHeight="1" x14ac:dyDescent="0.2">
      <c r="A183" s="453">
        <v>176</v>
      </c>
      <c r="B183" s="408" t="s">
        <v>964</v>
      </c>
      <c r="C183" s="400" t="s">
        <v>714</v>
      </c>
      <c r="D183" s="681" t="s">
        <v>715</v>
      </c>
      <c r="E183" s="383" t="s">
        <v>693</v>
      </c>
      <c r="F183" s="407" t="s">
        <v>334</v>
      </c>
      <c r="G183" s="564">
        <v>1500</v>
      </c>
      <c r="H183" s="564">
        <v>1500</v>
      </c>
      <c r="I183" s="670">
        <v>294</v>
      </c>
    </row>
    <row r="184" spans="1:9" s="64" customFormat="1" ht="14.25" customHeight="1" x14ac:dyDescent="0.2">
      <c r="A184" s="453">
        <v>177</v>
      </c>
      <c r="B184" s="408" t="s">
        <v>965</v>
      </c>
      <c r="C184" s="400" t="s">
        <v>717</v>
      </c>
      <c r="D184" s="681" t="s">
        <v>718</v>
      </c>
      <c r="E184" s="383" t="s">
        <v>693</v>
      </c>
      <c r="F184" s="407" t="s">
        <v>334</v>
      </c>
      <c r="G184" s="564">
        <v>2500</v>
      </c>
      <c r="H184" s="564">
        <v>2500</v>
      </c>
      <c r="I184" s="670">
        <v>500</v>
      </c>
    </row>
    <row r="185" spans="1:9" s="64" customFormat="1" ht="14.25" customHeight="1" x14ac:dyDescent="0.2">
      <c r="A185" s="453">
        <v>178</v>
      </c>
      <c r="B185" s="408" t="s">
        <v>814</v>
      </c>
      <c r="C185" s="400" t="s">
        <v>720</v>
      </c>
      <c r="D185" s="681" t="s">
        <v>721</v>
      </c>
      <c r="E185" s="383" t="s">
        <v>693</v>
      </c>
      <c r="F185" s="407" t="s">
        <v>334</v>
      </c>
      <c r="G185" s="564">
        <v>1000</v>
      </c>
      <c r="H185" s="564">
        <v>1000</v>
      </c>
      <c r="I185" s="670">
        <v>200</v>
      </c>
    </row>
    <row r="186" spans="1:9" s="64" customFormat="1" ht="14.25" customHeight="1" x14ac:dyDescent="0.2">
      <c r="A186" s="453">
        <v>179</v>
      </c>
      <c r="B186" s="408" t="s">
        <v>722</v>
      </c>
      <c r="C186" s="400" t="s">
        <v>966</v>
      </c>
      <c r="D186" s="681" t="s">
        <v>724</v>
      </c>
      <c r="E186" s="383" t="s">
        <v>693</v>
      </c>
      <c r="F186" s="407" t="s">
        <v>334</v>
      </c>
      <c r="G186" s="564">
        <v>687.5</v>
      </c>
      <c r="H186" s="564">
        <v>687.5</v>
      </c>
      <c r="I186" s="670">
        <v>134.75</v>
      </c>
    </row>
    <row r="187" spans="1:9" s="64" customFormat="1" ht="14.25" customHeight="1" x14ac:dyDescent="0.2">
      <c r="A187" s="453">
        <v>180</v>
      </c>
      <c r="B187" s="408" t="s">
        <v>725</v>
      </c>
      <c r="C187" s="400" t="s">
        <v>726</v>
      </c>
      <c r="D187" s="681" t="s">
        <v>727</v>
      </c>
      <c r="E187" s="383" t="s">
        <v>693</v>
      </c>
      <c r="F187" s="727" t="s">
        <v>334</v>
      </c>
      <c r="G187" s="564">
        <v>375</v>
      </c>
      <c r="H187" s="564">
        <v>375</v>
      </c>
      <c r="I187" s="670">
        <v>73.5</v>
      </c>
    </row>
    <row r="188" spans="1:9" s="64" customFormat="1" ht="14.25" customHeight="1" x14ac:dyDescent="0.2">
      <c r="A188" s="453">
        <v>181</v>
      </c>
      <c r="B188" s="408" t="s">
        <v>728</v>
      </c>
      <c r="C188" s="400" t="s">
        <v>729</v>
      </c>
      <c r="D188" s="681" t="s">
        <v>730</v>
      </c>
      <c r="E188" s="383" t="s">
        <v>693</v>
      </c>
      <c r="F188" s="727" t="s">
        <v>334</v>
      </c>
      <c r="G188" s="564">
        <v>95.24</v>
      </c>
      <c r="H188" s="564">
        <v>95.24</v>
      </c>
      <c r="I188" s="670">
        <v>19.670000000000002</v>
      </c>
    </row>
    <row r="189" spans="1:9" s="64" customFormat="1" ht="14.25" customHeight="1" x14ac:dyDescent="0.2">
      <c r="A189" s="453">
        <v>182</v>
      </c>
      <c r="B189" s="408" t="s">
        <v>967</v>
      </c>
      <c r="C189" s="400" t="s">
        <v>732</v>
      </c>
      <c r="D189" s="681" t="s">
        <v>733</v>
      </c>
      <c r="E189" s="383" t="s">
        <v>734</v>
      </c>
      <c r="F189" s="407" t="s">
        <v>334</v>
      </c>
      <c r="G189" s="564">
        <v>892.86</v>
      </c>
      <c r="H189" s="564">
        <v>892.86</v>
      </c>
      <c r="I189" s="670">
        <v>175</v>
      </c>
    </row>
    <row r="190" spans="1:9" s="64" customFormat="1" ht="14.25" customHeight="1" x14ac:dyDescent="0.2">
      <c r="A190" s="453">
        <v>183</v>
      </c>
      <c r="B190" s="408" t="s">
        <v>735</v>
      </c>
      <c r="C190" s="400" t="s">
        <v>736</v>
      </c>
      <c r="D190" s="681" t="s">
        <v>737</v>
      </c>
      <c r="E190" s="383" t="s">
        <v>693</v>
      </c>
      <c r="F190" s="407" t="s">
        <v>334</v>
      </c>
      <c r="G190" s="564">
        <v>410</v>
      </c>
      <c r="H190" s="564">
        <v>410</v>
      </c>
      <c r="I190" s="670">
        <v>82</v>
      </c>
    </row>
    <row r="191" spans="1:9" s="64" customFormat="1" ht="14.25" customHeight="1" x14ac:dyDescent="0.2">
      <c r="A191" s="453">
        <v>184</v>
      </c>
      <c r="B191" s="400" t="s">
        <v>814</v>
      </c>
      <c r="C191" s="408" t="s">
        <v>739</v>
      </c>
      <c r="D191" s="681" t="s">
        <v>740</v>
      </c>
      <c r="E191" s="383" t="s">
        <v>741</v>
      </c>
      <c r="F191" s="407" t="s">
        <v>334</v>
      </c>
      <c r="G191" s="564">
        <v>0</v>
      </c>
      <c r="H191" s="564">
        <v>0</v>
      </c>
      <c r="I191" s="670">
        <v>0</v>
      </c>
    </row>
    <row r="192" spans="1:9" s="64" customFormat="1" ht="14.25" customHeight="1" x14ac:dyDescent="0.3">
      <c r="A192" s="453">
        <v>185</v>
      </c>
      <c r="B192" s="400" t="s">
        <v>965</v>
      </c>
      <c r="C192" s="408" t="s">
        <v>743</v>
      </c>
      <c r="D192" s="665" t="s">
        <v>968</v>
      </c>
      <c r="E192" s="455" t="s">
        <v>744</v>
      </c>
      <c r="F192" s="407" t="s">
        <v>334</v>
      </c>
      <c r="G192" s="564">
        <v>1250</v>
      </c>
      <c r="H192" s="666">
        <v>1250</v>
      </c>
      <c r="I192" s="670">
        <v>245</v>
      </c>
    </row>
    <row r="193" spans="1:9" s="64" customFormat="1" ht="14.25" customHeight="1" x14ac:dyDescent="0.2">
      <c r="A193" s="453">
        <v>186</v>
      </c>
      <c r="B193" s="408" t="s">
        <v>745</v>
      </c>
      <c r="C193" s="400" t="s">
        <v>746</v>
      </c>
      <c r="D193" s="668" t="s">
        <v>747</v>
      </c>
      <c r="E193" s="383" t="s">
        <v>748</v>
      </c>
      <c r="F193" s="407" t="s">
        <v>334</v>
      </c>
      <c r="G193" s="564">
        <v>1625</v>
      </c>
      <c r="H193" s="564">
        <v>1625</v>
      </c>
      <c r="I193" s="670">
        <v>318.5</v>
      </c>
    </row>
    <row r="194" spans="1:9" s="64" customFormat="1" ht="14.25" customHeight="1" x14ac:dyDescent="0.2">
      <c r="A194" s="453">
        <v>187</v>
      </c>
      <c r="B194" s="400" t="s">
        <v>962</v>
      </c>
      <c r="C194" s="408" t="s">
        <v>749</v>
      </c>
      <c r="D194" s="668" t="s">
        <v>750</v>
      </c>
      <c r="E194" s="383" t="s">
        <v>751</v>
      </c>
      <c r="F194" s="407" t="s">
        <v>334</v>
      </c>
      <c r="G194" s="564">
        <v>1000</v>
      </c>
      <c r="H194" s="564">
        <v>1000</v>
      </c>
      <c r="I194" s="670">
        <v>200</v>
      </c>
    </row>
    <row r="195" spans="1:9" s="64" customFormat="1" ht="14.25" customHeight="1" x14ac:dyDescent="0.2">
      <c r="A195" s="453">
        <v>188</v>
      </c>
      <c r="B195" s="400" t="s">
        <v>752</v>
      </c>
      <c r="C195" s="408" t="s">
        <v>969</v>
      </c>
      <c r="D195" s="668" t="s">
        <v>754</v>
      </c>
      <c r="E195" s="383" t="s">
        <v>755</v>
      </c>
      <c r="F195" s="407" t="s">
        <v>334</v>
      </c>
      <c r="G195" s="564">
        <v>875</v>
      </c>
      <c r="H195" s="564">
        <v>875</v>
      </c>
      <c r="I195" s="670">
        <v>175</v>
      </c>
    </row>
    <row r="196" spans="1:9" s="64" customFormat="1" ht="14.25" customHeight="1" x14ac:dyDescent="0.2">
      <c r="A196" s="453">
        <v>189</v>
      </c>
      <c r="B196" s="400" t="s">
        <v>970</v>
      </c>
      <c r="C196" s="408" t="s">
        <v>757</v>
      </c>
      <c r="D196" s="681" t="s">
        <v>758</v>
      </c>
      <c r="E196" s="383" t="s">
        <v>759</v>
      </c>
      <c r="F196" s="407" t="s">
        <v>334</v>
      </c>
      <c r="G196" s="564">
        <v>1875</v>
      </c>
      <c r="H196" s="564">
        <v>1875</v>
      </c>
      <c r="I196" s="670">
        <v>375</v>
      </c>
    </row>
    <row r="197" spans="1:9" s="64" customFormat="1" ht="14.25" customHeight="1" x14ac:dyDescent="0.2">
      <c r="A197" s="453">
        <v>190</v>
      </c>
      <c r="B197" s="408" t="s">
        <v>907</v>
      </c>
      <c r="C197" s="400" t="s">
        <v>1324</v>
      </c>
      <c r="D197" s="668" t="s">
        <v>1325</v>
      </c>
      <c r="E197" s="383" t="s">
        <v>762</v>
      </c>
      <c r="F197" s="407" t="s">
        <v>334</v>
      </c>
      <c r="G197" s="564">
        <v>479.83</v>
      </c>
      <c r="H197" s="564">
        <v>479.83</v>
      </c>
      <c r="I197" s="670">
        <v>94.05</v>
      </c>
    </row>
    <row r="198" spans="1:9" s="64" customFormat="1" ht="14.25" customHeight="1" x14ac:dyDescent="0.2">
      <c r="A198" s="453">
        <v>191</v>
      </c>
      <c r="B198" s="408" t="s">
        <v>824</v>
      </c>
      <c r="C198" s="400" t="s">
        <v>825</v>
      </c>
      <c r="D198" s="668" t="s">
        <v>826</v>
      </c>
      <c r="E198" s="383" t="s">
        <v>762</v>
      </c>
      <c r="F198" s="407" t="s">
        <v>334</v>
      </c>
      <c r="G198" s="564">
        <v>1750</v>
      </c>
      <c r="H198" s="564">
        <v>1750</v>
      </c>
      <c r="I198" s="670">
        <v>350</v>
      </c>
    </row>
    <row r="199" spans="1:9" s="64" customFormat="1" ht="14.25" customHeight="1" x14ac:dyDescent="0.2">
      <c r="A199" s="453">
        <v>192</v>
      </c>
      <c r="B199" s="408" t="s">
        <v>959</v>
      </c>
      <c r="C199" s="400" t="s">
        <v>768</v>
      </c>
      <c r="D199" s="681">
        <v>43001000829</v>
      </c>
      <c r="E199" s="383" t="s">
        <v>766</v>
      </c>
      <c r="F199" s="407" t="s">
        <v>334</v>
      </c>
      <c r="G199" s="564">
        <v>375</v>
      </c>
      <c r="H199" s="564">
        <v>375</v>
      </c>
      <c r="I199" s="670">
        <v>73.5</v>
      </c>
    </row>
    <row r="200" spans="1:9" s="64" customFormat="1" ht="14.25" customHeight="1" x14ac:dyDescent="0.2">
      <c r="A200" s="453">
        <v>193</v>
      </c>
      <c r="B200" s="400" t="s">
        <v>971</v>
      </c>
      <c r="C200" s="408" t="s">
        <v>770</v>
      </c>
      <c r="D200" s="681" t="s">
        <v>771</v>
      </c>
      <c r="E200" s="383" t="s">
        <v>772</v>
      </c>
      <c r="F200" s="407" t="s">
        <v>334</v>
      </c>
      <c r="G200" s="564">
        <v>875</v>
      </c>
      <c r="H200" s="564">
        <v>875</v>
      </c>
      <c r="I200" s="670">
        <v>175</v>
      </c>
    </row>
    <row r="201" spans="1:9" s="64" customFormat="1" ht="14.25" customHeight="1" x14ac:dyDescent="0.2">
      <c r="A201" s="453">
        <v>194</v>
      </c>
      <c r="B201" s="408" t="s">
        <v>814</v>
      </c>
      <c r="C201" s="400" t="s">
        <v>773</v>
      </c>
      <c r="D201" s="681" t="s">
        <v>774</v>
      </c>
      <c r="E201" s="383" t="s">
        <v>772</v>
      </c>
      <c r="F201" s="407" t="s">
        <v>334</v>
      </c>
      <c r="G201" s="564">
        <v>875</v>
      </c>
      <c r="H201" s="564">
        <v>875</v>
      </c>
      <c r="I201" s="670">
        <v>175</v>
      </c>
    </row>
    <row r="202" spans="1:9" s="64" customFormat="1" ht="14.25" customHeight="1" x14ac:dyDescent="0.2">
      <c r="A202" s="453">
        <v>195</v>
      </c>
      <c r="B202" s="408" t="s">
        <v>972</v>
      </c>
      <c r="C202" s="400" t="s">
        <v>776</v>
      </c>
      <c r="D202" s="681" t="s">
        <v>777</v>
      </c>
      <c r="E202" s="383" t="s">
        <v>772</v>
      </c>
      <c r="F202" s="407" t="s">
        <v>334</v>
      </c>
      <c r="G202" s="564">
        <v>875</v>
      </c>
      <c r="H202" s="564">
        <v>875</v>
      </c>
      <c r="I202" s="670">
        <v>171.5</v>
      </c>
    </row>
    <row r="203" spans="1:9" s="64" customFormat="1" ht="14.25" customHeight="1" x14ac:dyDescent="0.2">
      <c r="A203" s="453">
        <v>196</v>
      </c>
      <c r="B203" s="408" t="s">
        <v>1716</v>
      </c>
      <c r="C203" s="400" t="s">
        <v>779</v>
      </c>
      <c r="D203" s="681" t="s">
        <v>780</v>
      </c>
      <c r="E203" s="383" t="s">
        <v>781</v>
      </c>
      <c r="F203" s="407" t="s">
        <v>334</v>
      </c>
      <c r="G203" s="564">
        <v>875</v>
      </c>
      <c r="H203" s="564">
        <v>875</v>
      </c>
      <c r="I203" s="670">
        <v>171.5</v>
      </c>
    </row>
    <row r="204" spans="1:9" s="64" customFormat="1" ht="14.25" customHeight="1" x14ac:dyDescent="0.2">
      <c r="A204" s="453">
        <v>197</v>
      </c>
      <c r="B204" s="408" t="s">
        <v>782</v>
      </c>
      <c r="C204" s="400" t="s">
        <v>783</v>
      </c>
      <c r="D204" s="681" t="s">
        <v>607</v>
      </c>
      <c r="E204" s="383" t="s">
        <v>784</v>
      </c>
      <c r="F204" s="407" t="s">
        <v>334</v>
      </c>
      <c r="G204" s="564">
        <v>1850</v>
      </c>
      <c r="H204" s="564">
        <v>1850</v>
      </c>
      <c r="I204" s="670">
        <v>362.6</v>
      </c>
    </row>
    <row r="205" spans="1:9" s="64" customFormat="1" ht="14.25" customHeight="1" x14ac:dyDescent="0.3">
      <c r="A205" s="453">
        <v>198</v>
      </c>
      <c r="B205" s="387" t="s">
        <v>785</v>
      </c>
      <c r="C205" s="400" t="s">
        <v>786</v>
      </c>
      <c r="D205" s="672" t="s">
        <v>1592</v>
      </c>
      <c r="E205" s="456" t="s">
        <v>928</v>
      </c>
      <c r="F205" s="407" t="s">
        <v>334</v>
      </c>
      <c r="G205" s="565">
        <v>1250</v>
      </c>
      <c r="H205" s="565">
        <v>1250</v>
      </c>
      <c r="I205" s="670">
        <v>245</v>
      </c>
    </row>
    <row r="206" spans="1:9" s="64" customFormat="1" ht="14.25" customHeight="1" x14ac:dyDescent="0.3">
      <c r="A206" s="453">
        <v>199</v>
      </c>
      <c r="B206" s="387" t="s">
        <v>827</v>
      </c>
      <c r="C206" s="400" t="s">
        <v>828</v>
      </c>
      <c r="D206" s="672" t="s">
        <v>829</v>
      </c>
      <c r="E206" s="456" t="s">
        <v>830</v>
      </c>
      <c r="F206" s="407" t="s">
        <v>334</v>
      </c>
      <c r="G206" s="565">
        <v>875</v>
      </c>
      <c r="H206" s="565">
        <v>875</v>
      </c>
      <c r="I206" s="670">
        <v>171.5</v>
      </c>
    </row>
    <row r="207" spans="1:9" s="64" customFormat="1" ht="14.25" customHeight="1" x14ac:dyDescent="0.3">
      <c r="A207" s="453">
        <v>200</v>
      </c>
      <c r="B207" s="387" t="s">
        <v>973</v>
      </c>
      <c r="C207" s="400" t="s">
        <v>832</v>
      </c>
      <c r="D207" s="672" t="s">
        <v>833</v>
      </c>
      <c r="E207" s="456" t="s">
        <v>834</v>
      </c>
      <c r="F207" s="407" t="s">
        <v>334</v>
      </c>
      <c r="G207" s="565">
        <v>1875</v>
      </c>
      <c r="H207" s="565">
        <v>1875</v>
      </c>
      <c r="I207" s="670">
        <v>367.5</v>
      </c>
    </row>
    <row r="208" spans="1:9" s="64" customFormat="1" ht="14.25" customHeight="1" x14ac:dyDescent="0.2">
      <c r="A208" s="453">
        <v>202</v>
      </c>
      <c r="B208" s="408" t="s">
        <v>974</v>
      </c>
      <c r="C208" s="400" t="s">
        <v>793</v>
      </c>
      <c r="D208" s="681" t="s">
        <v>794</v>
      </c>
      <c r="E208" s="383" t="s">
        <v>795</v>
      </c>
      <c r="F208" s="407" t="s">
        <v>334</v>
      </c>
      <c r="G208" s="564">
        <v>500</v>
      </c>
      <c r="H208" s="564">
        <v>500</v>
      </c>
      <c r="I208" s="670">
        <v>98</v>
      </c>
    </row>
    <row r="209" spans="1:9" s="64" customFormat="1" ht="14.25" customHeight="1" x14ac:dyDescent="0.2">
      <c r="A209" s="453">
        <v>203</v>
      </c>
      <c r="B209" s="408" t="s">
        <v>796</v>
      </c>
      <c r="C209" s="400" t="s">
        <v>797</v>
      </c>
      <c r="D209" s="681" t="s">
        <v>798</v>
      </c>
      <c r="E209" s="383" t="s">
        <v>799</v>
      </c>
      <c r="F209" s="407" t="s">
        <v>334</v>
      </c>
      <c r="G209" s="564">
        <v>1812.5</v>
      </c>
      <c r="H209" s="564">
        <v>1812.5</v>
      </c>
      <c r="I209" s="670">
        <v>355.25</v>
      </c>
    </row>
    <row r="210" spans="1:9" s="64" customFormat="1" ht="14.25" customHeight="1" x14ac:dyDescent="0.2">
      <c r="A210" s="453">
        <v>204</v>
      </c>
      <c r="B210" s="408" t="s">
        <v>975</v>
      </c>
      <c r="C210" s="400" t="s">
        <v>801</v>
      </c>
      <c r="D210" s="681" t="s">
        <v>802</v>
      </c>
      <c r="E210" s="383" t="s">
        <v>799</v>
      </c>
      <c r="F210" s="407" t="s">
        <v>334</v>
      </c>
      <c r="G210" s="564">
        <v>875</v>
      </c>
      <c r="H210" s="564">
        <v>875</v>
      </c>
      <c r="I210" s="670">
        <v>171.5</v>
      </c>
    </row>
    <row r="211" spans="1:9" s="64" customFormat="1" ht="14.25" customHeight="1" x14ac:dyDescent="0.2">
      <c r="A211" s="453">
        <v>205</v>
      </c>
      <c r="B211" s="408" t="s">
        <v>907</v>
      </c>
      <c r="C211" s="400" t="s">
        <v>804</v>
      </c>
      <c r="D211" s="681" t="s">
        <v>805</v>
      </c>
      <c r="E211" s="383" t="s">
        <v>799</v>
      </c>
      <c r="F211" s="407" t="s">
        <v>334</v>
      </c>
      <c r="G211" s="564">
        <v>500</v>
      </c>
      <c r="H211" s="564">
        <v>500</v>
      </c>
      <c r="I211" s="670">
        <v>98</v>
      </c>
    </row>
    <row r="212" spans="1:9" s="64" customFormat="1" ht="14.25" customHeight="1" x14ac:dyDescent="0.2">
      <c r="A212" s="453">
        <v>206</v>
      </c>
      <c r="B212" s="408" t="s">
        <v>806</v>
      </c>
      <c r="C212" s="400" t="s">
        <v>807</v>
      </c>
      <c r="D212" s="681" t="s">
        <v>808</v>
      </c>
      <c r="E212" s="383" t="s">
        <v>799</v>
      </c>
      <c r="F212" s="407" t="s">
        <v>334</v>
      </c>
      <c r="G212" s="564">
        <v>500</v>
      </c>
      <c r="H212" s="564">
        <v>500</v>
      </c>
      <c r="I212" s="670">
        <v>100</v>
      </c>
    </row>
    <row r="213" spans="1:9" s="64" customFormat="1" ht="14.25" customHeight="1" x14ac:dyDescent="0.3">
      <c r="A213" s="453">
        <v>207</v>
      </c>
      <c r="B213" s="457" t="s">
        <v>976</v>
      </c>
      <c r="C213" s="400" t="s">
        <v>810</v>
      </c>
      <c r="D213" s="681" t="s">
        <v>811</v>
      </c>
      <c r="E213" s="383" t="s">
        <v>799</v>
      </c>
      <c r="F213" s="407" t="s">
        <v>334</v>
      </c>
      <c r="G213" s="564">
        <v>625</v>
      </c>
      <c r="H213" s="564">
        <v>625</v>
      </c>
      <c r="I213" s="670">
        <v>122.5</v>
      </c>
    </row>
    <row r="214" spans="1:9" s="64" customFormat="1" ht="14.25" customHeight="1" x14ac:dyDescent="0.2">
      <c r="A214" s="453">
        <v>208</v>
      </c>
      <c r="B214" s="408" t="s">
        <v>814</v>
      </c>
      <c r="C214" s="400" t="s">
        <v>812</v>
      </c>
      <c r="D214" s="672" t="s">
        <v>813</v>
      </c>
      <c r="E214" s="383" t="s">
        <v>799</v>
      </c>
      <c r="F214" s="407" t="s">
        <v>334</v>
      </c>
      <c r="G214" s="564">
        <v>600</v>
      </c>
      <c r="H214" s="564">
        <v>600</v>
      </c>
      <c r="I214" s="670">
        <v>0</v>
      </c>
    </row>
    <row r="215" spans="1:9" s="64" customFormat="1" ht="14.25" customHeight="1" x14ac:dyDescent="0.2">
      <c r="A215" s="453">
        <v>209</v>
      </c>
      <c r="B215" s="408" t="s">
        <v>959</v>
      </c>
      <c r="C215" s="400" t="s">
        <v>768</v>
      </c>
      <c r="D215" s="681">
        <v>43001000829</v>
      </c>
      <c r="E215" s="383" t="s">
        <v>766</v>
      </c>
      <c r="F215" s="407" t="s">
        <v>0</v>
      </c>
      <c r="G215" s="564">
        <v>382.65</v>
      </c>
      <c r="H215" s="564">
        <v>382.65</v>
      </c>
      <c r="I215" s="670">
        <v>75</v>
      </c>
    </row>
    <row r="216" spans="1:9" s="64" customFormat="1" ht="14.25" customHeight="1" x14ac:dyDescent="0.2">
      <c r="A216" s="453">
        <v>210</v>
      </c>
      <c r="B216" s="400" t="s">
        <v>701</v>
      </c>
      <c r="C216" s="408" t="s">
        <v>961</v>
      </c>
      <c r="D216" s="668" t="s">
        <v>703</v>
      </c>
      <c r="E216" s="383" t="s">
        <v>704</v>
      </c>
      <c r="F216" s="407" t="s">
        <v>0</v>
      </c>
      <c r="G216" s="564">
        <v>1875</v>
      </c>
      <c r="H216" s="564">
        <v>1875</v>
      </c>
      <c r="I216" s="670">
        <v>375</v>
      </c>
    </row>
    <row r="217" spans="1:9" s="64" customFormat="1" ht="14.25" customHeight="1" x14ac:dyDescent="0.2">
      <c r="A217" s="453">
        <v>211</v>
      </c>
      <c r="B217" s="400" t="s">
        <v>962</v>
      </c>
      <c r="C217" s="408" t="s">
        <v>706</v>
      </c>
      <c r="D217" s="668" t="s">
        <v>707</v>
      </c>
      <c r="E217" s="383" t="s">
        <v>708</v>
      </c>
      <c r="F217" s="407" t="s">
        <v>0</v>
      </c>
      <c r="G217" s="564">
        <v>1530.61</v>
      </c>
      <c r="H217" s="564">
        <v>1530.61</v>
      </c>
      <c r="I217" s="670">
        <v>300</v>
      </c>
    </row>
    <row r="218" spans="1:9" s="64" customFormat="1" ht="14.25" customHeight="1" x14ac:dyDescent="0.2">
      <c r="A218" s="453">
        <v>212</v>
      </c>
      <c r="B218" s="408" t="s">
        <v>965</v>
      </c>
      <c r="C218" s="400" t="s">
        <v>717</v>
      </c>
      <c r="D218" s="681" t="s">
        <v>718</v>
      </c>
      <c r="E218" s="383" t="s">
        <v>693</v>
      </c>
      <c r="F218" s="407" t="s">
        <v>0</v>
      </c>
      <c r="G218" s="564">
        <v>1875</v>
      </c>
      <c r="H218" s="564">
        <v>1875</v>
      </c>
      <c r="I218" s="670">
        <v>375</v>
      </c>
    </row>
    <row r="219" spans="1:9" s="64" customFormat="1" ht="14.25" customHeight="1" x14ac:dyDescent="0.2">
      <c r="A219" s="453">
        <v>213</v>
      </c>
      <c r="B219" s="408" t="s">
        <v>814</v>
      </c>
      <c r="C219" s="400" t="s">
        <v>812</v>
      </c>
      <c r="D219" s="672" t="s">
        <v>813</v>
      </c>
      <c r="E219" s="383" t="s">
        <v>799</v>
      </c>
      <c r="F219" s="407" t="s">
        <v>0</v>
      </c>
      <c r="G219" s="564">
        <v>892.86</v>
      </c>
      <c r="H219" s="564">
        <v>892.86</v>
      </c>
      <c r="I219" s="670">
        <v>175</v>
      </c>
    </row>
    <row r="220" spans="1:9" s="64" customFormat="1" ht="14.25" customHeight="1" x14ac:dyDescent="0.3">
      <c r="A220" s="453">
        <v>214</v>
      </c>
      <c r="B220" s="387" t="s">
        <v>973</v>
      </c>
      <c r="C220" s="400" t="s">
        <v>832</v>
      </c>
      <c r="D220" s="672" t="s">
        <v>833</v>
      </c>
      <c r="E220" s="456" t="s">
        <v>834</v>
      </c>
      <c r="F220" s="407" t="s">
        <v>0</v>
      </c>
      <c r="G220" s="565">
        <v>1250</v>
      </c>
      <c r="H220" s="565">
        <v>1250</v>
      </c>
      <c r="I220" s="670">
        <v>245</v>
      </c>
    </row>
    <row r="221" spans="1:9" s="64" customFormat="1" ht="14.25" customHeight="1" x14ac:dyDescent="0.2">
      <c r="A221" s="453">
        <v>215</v>
      </c>
      <c r="B221" s="400" t="s">
        <v>907</v>
      </c>
      <c r="C221" s="408" t="s">
        <v>688</v>
      </c>
      <c r="D221" s="668" t="s">
        <v>689</v>
      </c>
      <c r="E221" s="383" t="s">
        <v>690</v>
      </c>
      <c r="F221" s="407" t="s">
        <v>334</v>
      </c>
      <c r="G221" s="564">
        <v>2000</v>
      </c>
      <c r="H221" s="564">
        <v>2000</v>
      </c>
      <c r="I221" s="670">
        <v>400</v>
      </c>
    </row>
    <row r="222" spans="1:9" s="64" customFormat="1" ht="14.25" customHeight="1" x14ac:dyDescent="0.2">
      <c r="A222" s="453">
        <v>216</v>
      </c>
      <c r="B222" s="400" t="s">
        <v>958</v>
      </c>
      <c r="C222" s="408" t="s">
        <v>688</v>
      </c>
      <c r="D222" s="668" t="s">
        <v>692</v>
      </c>
      <c r="E222" s="383" t="s">
        <v>693</v>
      </c>
      <c r="F222" s="407" t="s">
        <v>334</v>
      </c>
      <c r="G222" s="564">
        <v>1250</v>
      </c>
      <c r="H222" s="564">
        <v>1250</v>
      </c>
      <c r="I222" s="670">
        <v>245</v>
      </c>
    </row>
    <row r="223" spans="1:9" s="64" customFormat="1" ht="14.25" customHeight="1" x14ac:dyDescent="0.2">
      <c r="A223" s="453">
        <v>217</v>
      </c>
      <c r="B223" s="400" t="s">
        <v>697</v>
      </c>
      <c r="C223" s="408" t="s">
        <v>960</v>
      </c>
      <c r="D223" s="668" t="s">
        <v>699</v>
      </c>
      <c r="E223" s="383" t="s">
        <v>700</v>
      </c>
      <c r="F223" s="407" t="s">
        <v>334</v>
      </c>
      <c r="G223" s="564">
        <v>800</v>
      </c>
      <c r="H223" s="564">
        <v>800</v>
      </c>
      <c r="I223" s="670">
        <v>160</v>
      </c>
    </row>
    <row r="224" spans="1:9" s="64" customFormat="1" ht="14.25" customHeight="1" x14ac:dyDescent="0.2">
      <c r="A224" s="453">
        <v>218</v>
      </c>
      <c r="B224" s="400" t="s">
        <v>701</v>
      </c>
      <c r="C224" s="408" t="s">
        <v>961</v>
      </c>
      <c r="D224" s="668" t="s">
        <v>703</v>
      </c>
      <c r="E224" s="383" t="s">
        <v>704</v>
      </c>
      <c r="F224" s="407" t="s">
        <v>334</v>
      </c>
      <c r="G224" s="564">
        <v>2125</v>
      </c>
      <c r="H224" s="564">
        <v>2125</v>
      </c>
      <c r="I224" s="670">
        <v>425</v>
      </c>
    </row>
    <row r="225" spans="1:9" s="64" customFormat="1" ht="14.25" customHeight="1" x14ac:dyDescent="0.2">
      <c r="A225" s="453">
        <v>219</v>
      </c>
      <c r="B225" s="400" t="s">
        <v>962</v>
      </c>
      <c r="C225" s="408" t="s">
        <v>706</v>
      </c>
      <c r="D225" s="668" t="s">
        <v>707</v>
      </c>
      <c r="E225" s="383" t="s">
        <v>708</v>
      </c>
      <c r="F225" s="407" t="s">
        <v>334</v>
      </c>
      <c r="G225" s="564">
        <v>1000</v>
      </c>
      <c r="H225" s="564">
        <v>1000</v>
      </c>
      <c r="I225" s="670">
        <v>196</v>
      </c>
    </row>
    <row r="226" spans="1:9" s="64" customFormat="1" ht="14.25" customHeight="1" x14ac:dyDescent="0.2">
      <c r="A226" s="453">
        <v>220</v>
      </c>
      <c r="B226" s="400" t="s">
        <v>709</v>
      </c>
      <c r="C226" s="408" t="s">
        <v>963</v>
      </c>
      <c r="D226" s="681" t="s">
        <v>711</v>
      </c>
      <c r="E226" s="383" t="s">
        <v>712</v>
      </c>
      <c r="F226" s="407" t="s">
        <v>334</v>
      </c>
      <c r="G226" s="564">
        <v>1550</v>
      </c>
      <c r="H226" s="564">
        <v>1550</v>
      </c>
      <c r="I226" s="670">
        <v>303.8</v>
      </c>
    </row>
    <row r="227" spans="1:9" s="64" customFormat="1" ht="14.25" customHeight="1" x14ac:dyDescent="0.2">
      <c r="A227" s="453">
        <v>221</v>
      </c>
      <c r="B227" s="408" t="s">
        <v>965</v>
      </c>
      <c r="C227" s="400" t="s">
        <v>717</v>
      </c>
      <c r="D227" s="681" t="s">
        <v>718</v>
      </c>
      <c r="E227" s="383" t="s">
        <v>693</v>
      </c>
      <c r="F227" s="407" t="s">
        <v>334</v>
      </c>
      <c r="G227" s="564">
        <v>2500</v>
      </c>
      <c r="H227" s="564">
        <v>2500</v>
      </c>
      <c r="I227" s="670">
        <v>500</v>
      </c>
    </row>
    <row r="228" spans="1:9" s="64" customFormat="1" ht="14.25" customHeight="1" x14ac:dyDescent="0.2">
      <c r="A228" s="453">
        <v>222</v>
      </c>
      <c r="B228" s="408" t="s">
        <v>814</v>
      </c>
      <c r="C228" s="400" t="s">
        <v>720</v>
      </c>
      <c r="D228" s="681" t="s">
        <v>721</v>
      </c>
      <c r="E228" s="383" t="s">
        <v>693</v>
      </c>
      <c r="F228" s="407" t="s">
        <v>334</v>
      </c>
      <c r="G228" s="564">
        <v>1000</v>
      </c>
      <c r="H228" s="564">
        <v>1000</v>
      </c>
      <c r="I228" s="670">
        <v>200</v>
      </c>
    </row>
    <row r="229" spans="1:9" s="64" customFormat="1" ht="14.25" customHeight="1" x14ac:dyDescent="0.2">
      <c r="A229" s="453">
        <v>223</v>
      </c>
      <c r="B229" s="408" t="s">
        <v>722</v>
      </c>
      <c r="C229" s="400" t="s">
        <v>966</v>
      </c>
      <c r="D229" s="681" t="s">
        <v>724</v>
      </c>
      <c r="E229" s="383" t="s">
        <v>693</v>
      </c>
      <c r="F229" s="407" t="s">
        <v>334</v>
      </c>
      <c r="G229" s="564">
        <v>687.5</v>
      </c>
      <c r="H229" s="564">
        <v>687.5</v>
      </c>
      <c r="I229" s="670">
        <v>134.75</v>
      </c>
    </row>
    <row r="230" spans="1:9" s="64" customFormat="1" ht="14.25" customHeight="1" x14ac:dyDescent="0.2">
      <c r="A230" s="453">
        <v>224</v>
      </c>
      <c r="B230" s="408" t="s">
        <v>725</v>
      </c>
      <c r="C230" s="400" t="s">
        <v>726</v>
      </c>
      <c r="D230" s="681" t="s">
        <v>727</v>
      </c>
      <c r="E230" s="383" t="s">
        <v>693</v>
      </c>
      <c r="F230" s="407" t="s">
        <v>334</v>
      </c>
      <c r="G230" s="564">
        <v>375</v>
      </c>
      <c r="H230" s="564">
        <v>375</v>
      </c>
      <c r="I230" s="670">
        <v>73.5</v>
      </c>
    </row>
    <row r="231" spans="1:9" s="64" customFormat="1" ht="14.25" customHeight="1" x14ac:dyDescent="0.2">
      <c r="A231" s="453">
        <v>225</v>
      </c>
      <c r="B231" s="408" t="s">
        <v>967</v>
      </c>
      <c r="C231" s="400" t="s">
        <v>732</v>
      </c>
      <c r="D231" s="681" t="s">
        <v>733</v>
      </c>
      <c r="E231" s="383" t="s">
        <v>734</v>
      </c>
      <c r="F231" s="407" t="s">
        <v>334</v>
      </c>
      <c r="G231" s="564">
        <v>196.28</v>
      </c>
      <c r="H231" s="564">
        <v>196.28</v>
      </c>
      <c r="I231" s="670">
        <v>38.47</v>
      </c>
    </row>
    <row r="232" spans="1:9" s="64" customFormat="1" ht="14.25" customHeight="1" x14ac:dyDescent="0.2">
      <c r="A232" s="453">
        <v>226</v>
      </c>
      <c r="B232" s="408" t="s">
        <v>735</v>
      </c>
      <c r="C232" s="400" t="s">
        <v>736</v>
      </c>
      <c r="D232" s="681" t="s">
        <v>737</v>
      </c>
      <c r="E232" s="383" t="s">
        <v>693</v>
      </c>
      <c r="F232" s="407" t="s">
        <v>334</v>
      </c>
      <c r="G232" s="564">
        <v>410</v>
      </c>
      <c r="H232" s="564">
        <v>410</v>
      </c>
      <c r="I232" s="670">
        <v>82</v>
      </c>
    </row>
    <row r="233" spans="1:9" s="64" customFormat="1" ht="14.25" customHeight="1" x14ac:dyDescent="0.2">
      <c r="A233" s="453">
        <v>227</v>
      </c>
      <c r="B233" s="408" t="s">
        <v>1336</v>
      </c>
      <c r="C233" s="400" t="s">
        <v>822</v>
      </c>
      <c r="D233" s="672">
        <v>54001012507</v>
      </c>
      <c r="E233" s="383" t="s">
        <v>693</v>
      </c>
      <c r="F233" s="407" t="s">
        <v>334</v>
      </c>
      <c r="G233" s="564">
        <v>625</v>
      </c>
      <c r="H233" s="564">
        <v>625</v>
      </c>
      <c r="I233" s="670">
        <v>125</v>
      </c>
    </row>
    <row r="234" spans="1:9" s="64" customFormat="1" ht="14.25" customHeight="1" x14ac:dyDescent="0.3">
      <c r="A234" s="453">
        <v>228</v>
      </c>
      <c r="B234" s="456" t="s">
        <v>709</v>
      </c>
      <c r="C234" s="400" t="s">
        <v>1718</v>
      </c>
      <c r="D234" s="683" t="s">
        <v>1595</v>
      </c>
      <c r="E234" s="456" t="s">
        <v>693</v>
      </c>
      <c r="F234" s="407" t="s">
        <v>334</v>
      </c>
      <c r="G234" s="565">
        <v>687.5</v>
      </c>
      <c r="H234" s="565">
        <v>687.5</v>
      </c>
      <c r="I234" s="670">
        <v>137.5</v>
      </c>
    </row>
    <row r="235" spans="1:9" s="64" customFormat="1" ht="14.25" customHeight="1" x14ac:dyDescent="0.2">
      <c r="A235" s="453">
        <v>229</v>
      </c>
      <c r="B235" s="408" t="s">
        <v>2029</v>
      </c>
      <c r="C235" s="400" t="s">
        <v>2030</v>
      </c>
      <c r="D235" s="681" t="s">
        <v>1596</v>
      </c>
      <c r="E235" s="383" t="s">
        <v>700</v>
      </c>
      <c r="F235" s="407" t="s">
        <v>334</v>
      </c>
      <c r="G235" s="564">
        <v>750</v>
      </c>
      <c r="H235" s="564">
        <v>750</v>
      </c>
      <c r="I235" s="670">
        <v>147</v>
      </c>
    </row>
    <row r="236" spans="1:9" s="64" customFormat="1" ht="14.25" customHeight="1" x14ac:dyDescent="0.2">
      <c r="A236" s="453">
        <v>230</v>
      </c>
      <c r="B236" s="408" t="s">
        <v>2031</v>
      </c>
      <c r="C236" s="400" t="s">
        <v>2032</v>
      </c>
      <c r="D236" s="681" t="s">
        <v>1597</v>
      </c>
      <c r="E236" s="383" t="s">
        <v>693</v>
      </c>
      <c r="F236" s="407" t="s">
        <v>334</v>
      </c>
      <c r="G236" s="564">
        <v>750</v>
      </c>
      <c r="H236" s="564">
        <v>750</v>
      </c>
      <c r="I236" s="670">
        <v>147</v>
      </c>
    </row>
    <row r="237" spans="1:9" s="64" customFormat="1" ht="14.25" customHeight="1" x14ac:dyDescent="0.3">
      <c r="A237" s="453">
        <v>231</v>
      </c>
      <c r="B237" s="408" t="s">
        <v>972</v>
      </c>
      <c r="C237" s="400" t="s">
        <v>1208</v>
      </c>
      <c r="D237" s="683" t="s">
        <v>1327</v>
      </c>
      <c r="E237" s="383" t="s">
        <v>1328</v>
      </c>
      <c r="F237" s="407" t="s">
        <v>334</v>
      </c>
      <c r="G237" s="564">
        <v>812.5</v>
      </c>
      <c r="H237" s="564">
        <v>812.5</v>
      </c>
      <c r="I237" s="670">
        <v>162.5</v>
      </c>
    </row>
    <row r="238" spans="1:9" s="64" customFormat="1" ht="14.25" customHeight="1" x14ac:dyDescent="0.2">
      <c r="A238" s="453">
        <v>232</v>
      </c>
      <c r="B238" s="400" t="s">
        <v>814</v>
      </c>
      <c r="C238" s="408" t="s">
        <v>739</v>
      </c>
      <c r="D238" s="681" t="s">
        <v>740</v>
      </c>
      <c r="E238" s="383" t="s">
        <v>741</v>
      </c>
      <c r="F238" s="407" t="s">
        <v>334</v>
      </c>
      <c r="G238" s="564">
        <v>500</v>
      </c>
      <c r="H238" s="564">
        <v>500</v>
      </c>
      <c r="I238" s="670">
        <v>98</v>
      </c>
    </row>
    <row r="239" spans="1:9" s="64" customFormat="1" ht="14.25" customHeight="1" x14ac:dyDescent="0.3">
      <c r="A239" s="453">
        <v>233</v>
      </c>
      <c r="B239" s="400" t="s">
        <v>965</v>
      </c>
      <c r="C239" s="408" t="s">
        <v>743</v>
      </c>
      <c r="D239" s="665" t="s">
        <v>968</v>
      </c>
      <c r="E239" s="455" t="s">
        <v>744</v>
      </c>
      <c r="F239" s="407" t="s">
        <v>334</v>
      </c>
      <c r="G239" s="564">
        <v>1250</v>
      </c>
      <c r="H239" s="666">
        <v>1250</v>
      </c>
      <c r="I239" s="670">
        <v>245</v>
      </c>
    </row>
    <row r="240" spans="1:9" s="64" customFormat="1" ht="14.25" customHeight="1" x14ac:dyDescent="0.2">
      <c r="A240" s="453">
        <v>234</v>
      </c>
      <c r="B240" s="408" t="s">
        <v>745</v>
      </c>
      <c r="C240" s="400" t="s">
        <v>746</v>
      </c>
      <c r="D240" s="668" t="s">
        <v>747</v>
      </c>
      <c r="E240" s="383" t="s">
        <v>748</v>
      </c>
      <c r="F240" s="407" t="s">
        <v>334</v>
      </c>
      <c r="G240" s="564">
        <v>1625</v>
      </c>
      <c r="H240" s="564">
        <v>1625</v>
      </c>
      <c r="I240" s="670">
        <v>318.5</v>
      </c>
    </row>
    <row r="241" spans="1:9" s="64" customFormat="1" ht="14.25" customHeight="1" x14ac:dyDescent="0.2">
      <c r="A241" s="453">
        <v>235</v>
      </c>
      <c r="B241" s="400" t="s">
        <v>962</v>
      </c>
      <c r="C241" s="408" t="s">
        <v>749</v>
      </c>
      <c r="D241" s="668" t="s">
        <v>750</v>
      </c>
      <c r="E241" s="383" t="s">
        <v>751</v>
      </c>
      <c r="F241" s="407" t="s">
        <v>334</v>
      </c>
      <c r="G241" s="564">
        <v>1000</v>
      </c>
      <c r="H241" s="564">
        <v>1000</v>
      </c>
      <c r="I241" s="670">
        <v>200</v>
      </c>
    </row>
    <row r="242" spans="1:9" s="64" customFormat="1" ht="14.25" customHeight="1" x14ac:dyDescent="0.2">
      <c r="A242" s="453">
        <v>236</v>
      </c>
      <c r="B242" s="400" t="s">
        <v>752</v>
      </c>
      <c r="C242" s="408" t="s">
        <v>969</v>
      </c>
      <c r="D242" s="668" t="s">
        <v>754</v>
      </c>
      <c r="E242" s="383" t="s">
        <v>755</v>
      </c>
      <c r="F242" s="407" t="s">
        <v>334</v>
      </c>
      <c r="G242" s="564">
        <v>875</v>
      </c>
      <c r="H242" s="564">
        <v>875</v>
      </c>
      <c r="I242" s="670">
        <v>175</v>
      </c>
    </row>
    <row r="243" spans="1:9" s="64" customFormat="1" ht="14.25" customHeight="1" x14ac:dyDescent="0.2">
      <c r="A243" s="453">
        <v>237</v>
      </c>
      <c r="B243" s="400" t="s">
        <v>970</v>
      </c>
      <c r="C243" s="408" t="s">
        <v>757</v>
      </c>
      <c r="D243" s="681" t="s">
        <v>758</v>
      </c>
      <c r="E243" s="383" t="s">
        <v>759</v>
      </c>
      <c r="F243" s="407" t="s">
        <v>334</v>
      </c>
      <c r="G243" s="564">
        <v>1875</v>
      </c>
      <c r="H243" s="564">
        <v>1875</v>
      </c>
      <c r="I243" s="670">
        <v>375</v>
      </c>
    </row>
    <row r="244" spans="1:9" s="64" customFormat="1" ht="14.25" customHeight="1" x14ac:dyDescent="0.2">
      <c r="A244" s="453">
        <v>238</v>
      </c>
      <c r="B244" s="408" t="s">
        <v>907</v>
      </c>
      <c r="C244" s="400" t="s">
        <v>1324</v>
      </c>
      <c r="D244" s="668" t="s">
        <v>1325</v>
      </c>
      <c r="E244" s="383" t="s">
        <v>762</v>
      </c>
      <c r="F244" s="407" t="s">
        <v>334</v>
      </c>
      <c r="G244" s="564">
        <v>875</v>
      </c>
      <c r="H244" s="564">
        <v>875</v>
      </c>
      <c r="I244" s="670">
        <v>171.5</v>
      </c>
    </row>
    <row r="245" spans="1:9" s="64" customFormat="1" ht="14.25" customHeight="1" x14ac:dyDescent="0.2">
      <c r="A245" s="453">
        <v>239</v>
      </c>
      <c r="B245" s="408" t="s">
        <v>824</v>
      </c>
      <c r="C245" s="400" t="s">
        <v>825</v>
      </c>
      <c r="D245" s="668" t="s">
        <v>826</v>
      </c>
      <c r="E245" s="383" t="s">
        <v>762</v>
      </c>
      <c r="F245" s="407" t="s">
        <v>334</v>
      </c>
      <c r="G245" s="564">
        <v>1750</v>
      </c>
      <c r="H245" s="564">
        <v>1750</v>
      </c>
      <c r="I245" s="670">
        <v>350</v>
      </c>
    </row>
    <row r="246" spans="1:9" s="64" customFormat="1" ht="14.25" customHeight="1" x14ac:dyDescent="0.2">
      <c r="A246" s="453">
        <v>240</v>
      </c>
      <c r="B246" s="408" t="s">
        <v>959</v>
      </c>
      <c r="C246" s="400" t="s">
        <v>768</v>
      </c>
      <c r="D246" s="681">
        <v>43001000829</v>
      </c>
      <c r="E246" s="383" t="s">
        <v>766</v>
      </c>
      <c r="F246" s="407" t="s">
        <v>334</v>
      </c>
      <c r="G246" s="564">
        <v>375</v>
      </c>
      <c r="H246" s="564">
        <v>375</v>
      </c>
      <c r="I246" s="670">
        <v>73.5</v>
      </c>
    </row>
    <row r="247" spans="1:9" s="64" customFormat="1" ht="14.25" customHeight="1" x14ac:dyDescent="0.2">
      <c r="A247" s="453">
        <v>241</v>
      </c>
      <c r="B247" s="408" t="s">
        <v>2033</v>
      </c>
      <c r="C247" s="400" t="s">
        <v>1330</v>
      </c>
      <c r="D247" s="681" t="s">
        <v>1331</v>
      </c>
      <c r="E247" s="383" t="s">
        <v>772</v>
      </c>
      <c r="F247" s="407" t="s">
        <v>334</v>
      </c>
      <c r="G247" s="564">
        <v>750</v>
      </c>
      <c r="H247" s="564">
        <v>750</v>
      </c>
      <c r="I247" s="670">
        <v>147</v>
      </c>
    </row>
    <row r="248" spans="1:9" s="64" customFormat="1" ht="14.25" customHeight="1" x14ac:dyDescent="0.2">
      <c r="A248" s="453">
        <v>242</v>
      </c>
      <c r="B248" s="408" t="s">
        <v>814</v>
      </c>
      <c r="C248" s="400" t="s">
        <v>773</v>
      </c>
      <c r="D248" s="681" t="s">
        <v>774</v>
      </c>
      <c r="E248" s="383" t="s">
        <v>772</v>
      </c>
      <c r="F248" s="407" t="s">
        <v>334</v>
      </c>
      <c r="G248" s="564">
        <v>875</v>
      </c>
      <c r="H248" s="564">
        <v>875</v>
      </c>
      <c r="I248" s="670">
        <v>175</v>
      </c>
    </row>
    <row r="249" spans="1:9" s="64" customFormat="1" ht="14.25" customHeight="1" x14ac:dyDescent="0.2">
      <c r="A249" s="453">
        <v>243</v>
      </c>
      <c r="B249" s="408" t="s">
        <v>972</v>
      </c>
      <c r="C249" s="400" t="s">
        <v>776</v>
      </c>
      <c r="D249" s="681" t="s">
        <v>777</v>
      </c>
      <c r="E249" s="383" t="s">
        <v>772</v>
      </c>
      <c r="F249" s="407" t="s">
        <v>334</v>
      </c>
      <c r="G249" s="564">
        <v>875</v>
      </c>
      <c r="H249" s="564">
        <v>875</v>
      </c>
      <c r="I249" s="670">
        <v>171.5</v>
      </c>
    </row>
    <row r="250" spans="1:9" s="64" customFormat="1" ht="14.25" customHeight="1" x14ac:dyDescent="0.2">
      <c r="A250" s="453">
        <v>244</v>
      </c>
      <c r="B250" s="408" t="s">
        <v>907</v>
      </c>
      <c r="C250" s="400" t="s">
        <v>2034</v>
      </c>
      <c r="D250" s="681" t="s">
        <v>1598</v>
      </c>
      <c r="E250" s="383" t="s">
        <v>772</v>
      </c>
      <c r="F250" s="407" t="s">
        <v>334</v>
      </c>
      <c r="G250" s="564">
        <v>875</v>
      </c>
      <c r="H250" s="564">
        <v>875</v>
      </c>
      <c r="I250" s="670">
        <v>171.5</v>
      </c>
    </row>
    <row r="251" spans="1:9" s="64" customFormat="1" ht="14.25" customHeight="1" x14ac:dyDescent="0.2">
      <c r="A251" s="453">
        <v>245</v>
      </c>
      <c r="B251" s="408" t="s">
        <v>1716</v>
      </c>
      <c r="C251" s="400" t="s">
        <v>779</v>
      </c>
      <c r="D251" s="681" t="s">
        <v>780</v>
      </c>
      <c r="E251" s="383" t="s">
        <v>781</v>
      </c>
      <c r="F251" s="407" t="s">
        <v>334</v>
      </c>
      <c r="G251" s="564">
        <v>875</v>
      </c>
      <c r="H251" s="564">
        <v>875</v>
      </c>
      <c r="I251" s="670">
        <v>171.5</v>
      </c>
    </row>
    <row r="252" spans="1:9" s="64" customFormat="1" ht="14.25" customHeight="1" x14ac:dyDescent="0.3">
      <c r="A252" s="453">
        <v>246</v>
      </c>
      <c r="B252" s="387" t="s">
        <v>827</v>
      </c>
      <c r="C252" s="400" t="s">
        <v>828</v>
      </c>
      <c r="D252" s="672" t="s">
        <v>829</v>
      </c>
      <c r="E252" s="456" t="s">
        <v>830</v>
      </c>
      <c r="F252" s="407" t="s">
        <v>334</v>
      </c>
      <c r="G252" s="565">
        <v>875</v>
      </c>
      <c r="H252" s="565">
        <v>875</v>
      </c>
      <c r="I252" s="670">
        <v>171.5</v>
      </c>
    </row>
    <row r="253" spans="1:9" s="64" customFormat="1" ht="14.25" customHeight="1" x14ac:dyDescent="0.3">
      <c r="A253" s="453">
        <v>247</v>
      </c>
      <c r="B253" s="387" t="s">
        <v>973</v>
      </c>
      <c r="C253" s="400" t="s">
        <v>832</v>
      </c>
      <c r="D253" s="672" t="s">
        <v>833</v>
      </c>
      <c r="E253" s="456" t="s">
        <v>834</v>
      </c>
      <c r="F253" s="407" t="s">
        <v>334</v>
      </c>
      <c r="G253" s="565">
        <v>1875</v>
      </c>
      <c r="H253" s="565">
        <v>1875</v>
      </c>
      <c r="I253" s="670">
        <v>367.5</v>
      </c>
    </row>
    <row r="254" spans="1:9" s="64" customFormat="1" ht="14.25" customHeight="1" x14ac:dyDescent="0.3">
      <c r="A254" s="453">
        <v>248</v>
      </c>
      <c r="B254" s="387" t="s">
        <v>697</v>
      </c>
      <c r="C254" s="400" t="s">
        <v>1333</v>
      </c>
      <c r="D254" s="672" t="s">
        <v>1334</v>
      </c>
      <c r="E254" s="456" t="s">
        <v>1335</v>
      </c>
      <c r="F254" s="407" t="s">
        <v>334</v>
      </c>
      <c r="G254" s="565">
        <v>1250</v>
      </c>
      <c r="H254" s="565">
        <v>1250</v>
      </c>
      <c r="I254" s="670">
        <v>245</v>
      </c>
    </row>
    <row r="255" spans="1:9" s="64" customFormat="1" ht="14.25" customHeight="1" x14ac:dyDescent="0.2">
      <c r="A255" s="453">
        <v>249</v>
      </c>
      <c r="B255" s="408" t="s">
        <v>974</v>
      </c>
      <c r="C255" s="400" t="s">
        <v>793</v>
      </c>
      <c r="D255" s="681" t="s">
        <v>794</v>
      </c>
      <c r="E255" s="383" t="s">
        <v>795</v>
      </c>
      <c r="F255" s="407" t="s">
        <v>334</v>
      </c>
      <c r="G255" s="564">
        <v>500</v>
      </c>
      <c r="H255" s="564">
        <v>500</v>
      </c>
      <c r="I255" s="670">
        <v>98</v>
      </c>
    </row>
    <row r="256" spans="1:9" s="64" customFormat="1" ht="14.25" customHeight="1" x14ac:dyDescent="0.2">
      <c r="A256" s="453">
        <v>250</v>
      </c>
      <c r="B256" s="408" t="s">
        <v>796</v>
      </c>
      <c r="C256" s="400" t="s">
        <v>797</v>
      </c>
      <c r="D256" s="681" t="s">
        <v>798</v>
      </c>
      <c r="E256" s="383" t="s">
        <v>799</v>
      </c>
      <c r="F256" s="407" t="s">
        <v>334</v>
      </c>
      <c r="G256" s="564">
        <v>1375</v>
      </c>
      <c r="H256" s="564">
        <v>1375</v>
      </c>
      <c r="I256" s="670">
        <v>269.5</v>
      </c>
    </row>
    <row r="257" spans="1:9" s="64" customFormat="1" ht="14.25" customHeight="1" x14ac:dyDescent="0.2">
      <c r="A257" s="453">
        <v>251</v>
      </c>
      <c r="B257" s="408" t="s">
        <v>975</v>
      </c>
      <c r="C257" s="400" t="s">
        <v>801</v>
      </c>
      <c r="D257" s="681" t="s">
        <v>802</v>
      </c>
      <c r="E257" s="383" t="s">
        <v>799</v>
      </c>
      <c r="F257" s="407" t="s">
        <v>334</v>
      </c>
      <c r="G257" s="564">
        <v>875</v>
      </c>
      <c r="H257" s="564">
        <v>875</v>
      </c>
      <c r="I257" s="670">
        <v>171.5</v>
      </c>
    </row>
    <row r="258" spans="1:9" s="64" customFormat="1" ht="14.25" customHeight="1" x14ac:dyDescent="0.2">
      <c r="A258" s="453">
        <v>252</v>
      </c>
      <c r="B258" s="408" t="s">
        <v>907</v>
      </c>
      <c r="C258" s="400" t="s">
        <v>804</v>
      </c>
      <c r="D258" s="681" t="s">
        <v>805</v>
      </c>
      <c r="E258" s="383" t="s">
        <v>799</v>
      </c>
      <c r="F258" s="407" t="s">
        <v>334</v>
      </c>
      <c r="G258" s="564">
        <v>500</v>
      </c>
      <c r="H258" s="564">
        <v>500</v>
      </c>
      <c r="I258" s="670">
        <v>98</v>
      </c>
    </row>
    <row r="259" spans="1:9" s="64" customFormat="1" ht="14.25" customHeight="1" x14ac:dyDescent="0.2">
      <c r="A259" s="453">
        <v>253</v>
      </c>
      <c r="B259" s="408" t="s">
        <v>806</v>
      </c>
      <c r="C259" s="400" t="s">
        <v>807</v>
      </c>
      <c r="D259" s="681" t="s">
        <v>808</v>
      </c>
      <c r="E259" s="383" t="s">
        <v>799</v>
      </c>
      <c r="F259" s="407" t="s">
        <v>334</v>
      </c>
      <c r="G259" s="564">
        <v>500</v>
      </c>
      <c r="H259" s="564">
        <v>500</v>
      </c>
      <c r="I259" s="670">
        <v>100</v>
      </c>
    </row>
    <row r="260" spans="1:9" s="64" customFormat="1" ht="14.25" customHeight="1" x14ac:dyDescent="0.3">
      <c r="A260" s="453">
        <v>254</v>
      </c>
      <c r="B260" s="457" t="s">
        <v>976</v>
      </c>
      <c r="C260" s="400" t="s">
        <v>810</v>
      </c>
      <c r="D260" s="681" t="s">
        <v>811</v>
      </c>
      <c r="E260" s="383" t="s">
        <v>799</v>
      </c>
      <c r="F260" s="407" t="s">
        <v>334</v>
      </c>
      <c r="G260" s="564">
        <v>875</v>
      </c>
      <c r="H260" s="564">
        <v>875</v>
      </c>
      <c r="I260" s="670">
        <v>171.5</v>
      </c>
    </row>
    <row r="261" spans="1:9" s="64" customFormat="1" ht="14.25" customHeight="1" x14ac:dyDescent="0.2">
      <c r="A261" s="453">
        <v>255</v>
      </c>
      <c r="B261" s="408" t="s">
        <v>814</v>
      </c>
      <c r="C261" s="400" t="s">
        <v>812</v>
      </c>
      <c r="D261" s="672" t="s">
        <v>813</v>
      </c>
      <c r="E261" s="383" t="s">
        <v>799</v>
      </c>
      <c r="F261" s="407" t="s">
        <v>334</v>
      </c>
      <c r="G261" s="564">
        <v>600</v>
      </c>
      <c r="H261" s="564">
        <v>600</v>
      </c>
      <c r="I261" s="670">
        <v>117.6</v>
      </c>
    </row>
    <row r="262" spans="1:9" s="64" customFormat="1" ht="14.25" customHeight="1" x14ac:dyDescent="0.2">
      <c r="A262" s="453">
        <v>256</v>
      </c>
      <c r="B262" s="408" t="s">
        <v>796</v>
      </c>
      <c r="C262" s="400" t="s">
        <v>797</v>
      </c>
      <c r="D262" s="681" t="s">
        <v>798</v>
      </c>
      <c r="E262" s="383" t="s">
        <v>799</v>
      </c>
      <c r="F262" s="407" t="s">
        <v>0</v>
      </c>
      <c r="G262" s="564">
        <v>1785.71</v>
      </c>
      <c r="H262" s="564">
        <v>1785.71</v>
      </c>
      <c r="I262" s="670">
        <v>350</v>
      </c>
    </row>
    <row r="263" spans="1:9" s="64" customFormat="1" ht="14.25" customHeight="1" x14ac:dyDescent="0.2">
      <c r="A263" s="453">
        <v>257</v>
      </c>
      <c r="B263" s="408" t="s">
        <v>814</v>
      </c>
      <c r="C263" s="400" t="s">
        <v>812</v>
      </c>
      <c r="D263" s="672" t="s">
        <v>813</v>
      </c>
      <c r="E263" s="383" t="s">
        <v>799</v>
      </c>
      <c r="F263" s="407" t="s">
        <v>0</v>
      </c>
      <c r="G263" s="564">
        <v>892.86</v>
      </c>
      <c r="H263" s="564">
        <v>892.86</v>
      </c>
      <c r="I263" s="670">
        <v>175</v>
      </c>
    </row>
    <row r="264" spans="1:9" s="64" customFormat="1" ht="14.25" customHeight="1" x14ac:dyDescent="0.2">
      <c r="A264" s="453">
        <v>258</v>
      </c>
      <c r="B264" s="400" t="s">
        <v>907</v>
      </c>
      <c r="C264" s="408" t="s">
        <v>688</v>
      </c>
      <c r="D264" s="668" t="s">
        <v>689</v>
      </c>
      <c r="E264" s="383" t="s">
        <v>690</v>
      </c>
      <c r="F264" s="407" t="s">
        <v>334</v>
      </c>
      <c r="G264" s="564">
        <v>2000</v>
      </c>
      <c r="H264" s="564">
        <v>2000</v>
      </c>
      <c r="I264" s="670">
        <v>400</v>
      </c>
    </row>
    <row r="265" spans="1:9" s="64" customFormat="1" ht="14.25" customHeight="1" x14ac:dyDescent="0.2">
      <c r="A265" s="453">
        <v>259</v>
      </c>
      <c r="B265" s="400" t="s">
        <v>958</v>
      </c>
      <c r="C265" s="408" t="s">
        <v>688</v>
      </c>
      <c r="D265" s="668" t="s">
        <v>692</v>
      </c>
      <c r="E265" s="383" t="s">
        <v>693</v>
      </c>
      <c r="F265" s="407" t="s">
        <v>334</v>
      </c>
      <c r="G265" s="564">
        <v>1250</v>
      </c>
      <c r="H265" s="564">
        <v>1250</v>
      </c>
      <c r="I265" s="670">
        <v>245</v>
      </c>
    </row>
    <row r="266" spans="1:9" s="64" customFormat="1" ht="14.25" customHeight="1" x14ac:dyDescent="0.2">
      <c r="A266" s="453">
        <v>260</v>
      </c>
      <c r="B266" s="400" t="s">
        <v>697</v>
      </c>
      <c r="C266" s="408" t="s">
        <v>960</v>
      </c>
      <c r="D266" s="668" t="s">
        <v>699</v>
      </c>
      <c r="E266" s="383" t="s">
        <v>700</v>
      </c>
      <c r="F266" s="407" t="s">
        <v>334</v>
      </c>
      <c r="G266" s="564">
        <v>800</v>
      </c>
      <c r="H266" s="564">
        <v>800</v>
      </c>
      <c r="I266" s="670">
        <v>160</v>
      </c>
    </row>
    <row r="267" spans="1:9" s="64" customFormat="1" ht="14.25" customHeight="1" x14ac:dyDescent="0.2">
      <c r="A267" s="453">
        <v>261</v>
      </c>
      <c r="B267" s="400" t="s">
        <v>701</v>
      </c>
      <c r="C267" s="408" t="s">
        <v>961</v>
      </c>
      <c r="D267" s="668" t="s">
        <v>703</v>
      </c>
      <c r="E267" s="383" t="s">
        <v>704</v>
      </c>
      <c r="F267" s="407" t="s">
        <v>334</v>
      </c>
      <c r="G267" s="564">
        <v>2125</v>
      </c>
      <c r="H267" s="564">
        <v>2125</v>
      </c>
      <c r="I267" s="670">
        <v>425</v>
      </c>
    </row>
    <row r="268" spans="1:9" s="64" customFormat="1" ht="14.25" customHeight="1" x14ac:dyDescent="0.2">
      <c r="A268" s="453">
        <v>262</v>
      </c>
      <c r="B268" s="400" t="s">
        <v>962</v>
      </c>
      <c r="C268" s="408" t="s">
        <v>706</v>
      </c>
      <c r="D268" s="668" t="s">
        <v>707</v>
      </c>
      <c r="E268" s="383" t="s">
        <v>708</v>
      </c>
      <c r="F268" s="407" t="s">
        <v>334</v>
      </c>
      <c r="G268" s="564">
        <v>1000</v>
      </c>
      <c r="H268" s="564">
        <v>1000</v>
      </c>
      <c r="I268" s="670">
        <v>196</v>
      </c>
    </row>
    <row r="269" spans="1:9" s="64" customFormat="1" ht="14.25" customHeight="1" x14ac:dyDescent="0.2">
      <c r="A269" s="453">
        <v>263</v>
      </c>
      <c r="B269" s="400" t="s">
        <v>709</v>
      </c>
      <c r="C269" s="408" t="s">
        <v>963</v>
      </c>
      <c r="D269" s="681" t="s">
        <v>711</v>
      </c>
      <c r="E269" s="383" t="s">
        <v>712</v>
      </c>
      <c r="F269" s="407" t="s">
        <v>334</v>
      </c>
      <c r="G269" s="564">
        <v>1550</v>
      </c>
      <c r="H269" s="564">
        <v>1550</v>
      </c>
      <c r="I269" s="670">
        <v>303.8</v>
      </c>
    </row>
    <row r="270" spans="1:9" s="64" customFormat="1" ht="14.25" customHeight="1" x14ac:dyDescent="0.2">
      <c r="A270" s="453">
        <v>264</v>
      </c>
      <c r="B270" s="408" t="s">
        <v>965</v>
      </c>
      <c r="C270" s="400" t="s">
        <v>717</v>
      </c>
      <c r="D270" s="681" t="s">
        <v>718</v>
      </c>
      <c r="E270" s="383" t="s">
        <v>693</v>
      </c>
      <c r="F270" s="407" t="s">
        <v>334</v>
      </c>
      <c r="G270" s="564">
        <v>2500</v>
      </c>
      <c r="H270" s="564">
        <v>2500</v>
      </c>
      <c r="I270" s="670">
        <v>500</v>
      </c>
    </row>
    <row r="271" spans="1:9" s="64" customFormat="1" ht="14.25" customHeight="1" x14ac:dyDescent="0.2">
      <c r="A271" s="453">
        <v>265</v>
      </c>
      <c r="B271" s="408" t="s">
        <v>814</v>
      </c>
      <c r="C271" s="400" t="s">
        <v>720</v>
      </c>
      <c r="D271" s="681" t="s">
        <v>721</v>
      </c>
      <c r="E271" s="383" t="s">
        <v>693</v>
      </c>
      <c r="F271" s="407" t="s">
        <v>334</v>
      </c>
      <c r="G271" s="564">
        <v>1000</v>
      </c>
      <c r="H271" s="564">
        <v>1000</v>
      </c>
      <c r="I271" s="670">
        <v>200</v>
      </c>
    </row>
    <row r="272" spans="1:9" s="64" customFormat="1" ht="14.25" customHeight="1" x14ac:dyDescent="0.2">
      <c r="A272" s="453">
        <v>266</v>
      </c>
      <c r="B272" s="408" t="s">
        <v>722</v>
      </c>
      <c r="C272" s="400" t="s">
        <v>966</v>
      </c>
      <c r="D272" s="681" t="s">
        <v>724</v>
      </c>
      <c r="E272" s="383" t="s">
        <v>693</v>
      </c>
      <c r="F272" s="407" t="s">
        <v>334</v>
      </c>
      <c r="G272" s="564">
        <v>687.5</v>
      </c>
      <c r="H272" s="564">
        <v>687.5</v>
      </c>
      <c r="I272" s="670">
        <v>134.75</v>
      </c>
    </row>
    <row r="273" spans="1:9" s="64" customFormat="1" ht="14.25" customHeight="1" x14ac:dyDescent="0.2">
      <c r="A273" s="453">
        <v>267</v>
      </c>
      <c r="B273" s="408" t="s">
        <v>725</v>
      </c>
      <c r="C273" s="400" t="s">
        <v>726</v>
      </c>
      <c r="D273" s="681" t="s">
        <v>727</v>
      </c>
      <c r="E273" s="383" t="s">
        <v>693</v>
      </c>
      <c r="F273" s="407" t="s">
        <v>334</v>
      </c>
      <c r="G273" s="564">
        <v>375</v>
      </c>
      <c r="H273" s="564">
        <v>375</v>
      </c>
      <c r="I273" s="670">
        <v>73.5</v>
      </c>
    </row>
    <row r="274" spans="1:9" s="64" customFormat="1" ht="14.25" customHeight="1" x14ac:dyDescent="0.2">
      <c r="A274" s="453">
        <v>268</v>
      </c>
      <c r="B274" s="408" t="s">
        <v>967</v>
      </c>
      <c r="C274" s="400" t="s">
        <v>732</v>
      </c>
      <c r="D274" s="681" t="s">
        <v>733</v>
      </c>
      <c r="E274" s="383" t="s">
        <v>734</v>
      </c>
      <c r="F274" s="407" t="s">
        <v>334</v>
      </c>
      <c r="G274" s="564">
        <v>196.28</v>
      </c>
      <c r="H274" s="564">
        <v>196.28</v>
      </c>
      <c r="I274" s="670">
        <v>38.47</v>
      </c>
    </row>
    <row r="275" spans="1:9" s="64" customFormat="1" ht="14.25" customHeight="1" x14ac:dyDescent="0.2">
      <c r="A275" s="453">
        <v>269</v>
      </c>
      <c r="B275" s="408" t="s">
        <v>735</v>
      </c>
      <c r="C275" s="400" t="s">
        <v>736</v>
      </c>
      <c r="D275" s="681" t="s">
        <v>737</v>
      </c>
      <c r="E275" s="383" t="s">
        <v>693</v>
      </c>
      <c r="F275" s="407" t="s">
        <v>334</v>
      </c>
      <c r="G275" s="564">
        <v>410</v>
      </c>
      <c r="H275" s="564">
        <v>410</v>
      </c>
      <c r="I275" s="670">
        <v>82</v>
      </c>
    </row>
    <row r="276" spans="1:9" s="64" customFormat="1" ht="14.25" customHeight="1" x14ac:dyDescent="0.2">
      <c r="A276" s="453">
        <v>270</v>
      </c>
      <c r="B276" s="408" t="s">
        <v>1336</v>
      </c>
      <c r="C276" s="400" t="s">
        <v>822</v>
      </c>
      <c r="D276" s="672">
        <v>54001012507</v>
      </c>
      <c r="E276" s="383" t="s">
        <v>693</v>
      </c>
      <c r="F276" s="407" t="s">
        <v>334</v>
      </c>
      <c r="G276" s="564">
        <v>625</v>
      </c>
      <c r="H276" s="564">
        <v>625</v>
      </c>
      <c r="I276" s="670">
        <v>125</v>
      </c>
    </row>
    <row r="277" spans="1:9" s="64" customFormat="1" ht="14.25" customHeight="1" x14ac:dyDescent="0.3">
      <c r="A277" s="453">
        <v>271</v>
      </c>
      <c r="B277" s="456" t="s">
        <v>709</v>
      </c>
      <c r="C277" s="400" t="s">
        <v>1718</v>
      </c>
      <c r="D277" s="683" t="s">
        <v>1595</v>
      </c>
      <c r="E277" s="456" t="s">
        <v>693</v>
      </c>
      <c r="F277" s="407" t="s">
        <v>334</v>
      </c>
      <c r="G277" s="565">
        <v>687.5</v>
      </c>
      <c r="H277" s="565">
        <v>687.5</v>
      </c>
      <c r="I277" s="670">
        <v>137.5</v>
      </c>
    </row>
    <row r="278" spans="1:9" s="64" customFormat="1" ht="14.25" customHeight="1" x14ac:dyDescent="0.2">
      <c r="A278" s="453">
        <v>272</v>
      </c>
      <c r="B278" s="408" t="s">
        <v>2029</v>
      </c>
      <c r="C278" s="400" t="s">
        <v>2030</v>
      </c>
      <c r="D278" s="681" t="s">
        <v>1596</v>
      </c>
      <c r="E278" s="383" t="s">
        <v>700</v>
      </c>
      <c r="F278" s="407" t="s">
        <v>334</v>
      </c>
      <c r="G278" s="564">
        <v>750</v>
      </c>
      <c r="H278" s="564">
        <v>750</v>
      </c>
      <c r="I278" s="670">
        <v>147</v>
      </c>
    </row>
    <row r="279" spans="1:9" s="64" customFormat="1" ht="14.25" customHeight="1" x14ac:dyDescent="0.2">
      <c r="A279" s="453">
        <v>273</v>
      </c>
      <c r="B279" s="408" t="s">
        <v>2031</v>
      </c>
      <c r="C279" s="400" t="s">
        <v>2032</v>
      </c>
      <c r="D279" s="681" t="s">
        <v>1597</v>
      </c>
      <c r="E279" s="383" t="s">
        <v>693</v>
      </c>
      <c r="F279" s="407" t="s">
        <v>334</v>
      </c>
      <c r="G279" s="564">
        <v>750</v>
      </c>
      <c r="H279" s="564">
        <v>750</v>
      </c>
      <c r="I279" s="670">
        <v>147</v>
      </c>
    </row>
    <row r="280" spans="1:9" s="64" customFormat="1" ht="14.25" customHeight="1" x14ac:dyDescent="0.3">
      <c r="A280" s="453">
        <v>274</v>
      </c>
      <c r="B280" s="408" t="s">
        <v>972</v>
      </c>
      <c r="C280" s="400" t="s">
        <v>1208</v>
      </c>
      <c r="D280" s="683" t="s">
        <v>1327</v>
      </c>
      <c r="E280" s="383" t="s">
        <v>1328</v>
      </c>
      <c r="F280" s="407" t="s">
        <v>334</v>
      </c>
      <c r="G280" s="564">
        <v>812.5</v>
      </c>
      <c r="H280" s="564">
        <v>812.5</v>
      </c>
      <c r="I280" s="670">
        <v>162.5</v>
      </c>
    </row>
    <row r="281" spans="1:9" s="64" customFormat="1" ht="14.25" customHeight="1" x14ac:dyDescent="0.2">
      <c r="A281" s="453">
        <v>275</v>
      </c>
      <c r="B281" s="400" t="s">
        <v>814</v>
      </c>
      <c r="C281" s="408" t="s">
        <v>739</v>
      </c>
      <c r="D281" s="681" t="s">
        <v>740</v>
      </c>
      <c r="E281" s="383" t="s">
        <v>741</v>
      </c>
      <c r="F281" s="407" t="s">
        <v>334</v>
      </c>
      <c r="G281" s="564">
        <v>500</v>
      </c>
      <c r="H281" s="564">
        <v>500</v>
      </c>
      <c r="I281" s="670">
        <v>98</v>
      </c>
    </row>
    <row r="282" spans="1:9" s="64" customFormat="1" ht="14.25" customHeight="1" x14ac:dyDescent="0.3">
      <c r="A282" s="453">
        <v>276</v>
      </c>
      <c r="B282" s="400" t="s">
        <v>965</v>
      </c>
      <c r="C282" s="408" t="s">
        <v>743</v>
      </c>
      <c r="D282" s="665" t="s">
        <v>968</v>
      </c>
      <c r="E282" s="455" t="s">
        <v>744</v>
      </c>
      <c r="F282" s="407" t="s">
        <v>334</v>
      </c>
      <c r="G282" s="564">
        <v>1250</v>
      </c>
      <c r="H282" s="666">
        <v>1250</v>
      </c>
      <c r="I282" s="670">
        <v>245</v>
      </c>
    </row>
    <row r="283" spans="1:9" s="64" customFormat="1" ht="14.25" customHeight="1" x14ac:dyDescent="0.2">
      <c r="A283" s="453">
        <v>277</v>
      </c>
      <c r="B283" s="408" t="s">
        <v>745</v>
      </c>
      <c r="C283" s="400" t="s">
        <v>746</v>
      </c>
      <c r="D283" s="668" t="s">
        <v>747</v>
      </c>
      <c r="E283" s="383" t="s">
        <v>748</v>
      </c>
      <c r="F283" s="407" t="s">
        <v>334</v>
      </c>
      <c r="G283" s="564">
        <v>1625</v>
      </c>
      <c r="H283" s="564">
        <v>1625</v>
      </c>
      <c r="I283" s="670">
        <v>318.5</v>
      </c>
    </row>
    <row r="284" spans="1:9" s="64" customFormat="1" ht="14.25" customHeight="1" x14ac:dyDescent="0.2">
      <c r="A284" s="453">
        <v>278</v>
      </c>
      <c r="B284" s="400" t="s">
        <v>962</v>
      </c>
      <c r="C284" s="408" t="s">
        <v>749</v>
      </c>
      <c r="D284" s="668" t="s">
        <v>750</v>
      </c>
      <c r="E284" s="383" t="s">
        <v>751</v>
      </c>
      <c r="F284" s="407" t="s">
        <v>334</v>
      </c>
      <c r="G284" s="564">
        <v>1000</v>
      </c>
      <c r="H284" s="564">
        <v>1000</v>
      </c>
      <c r="I284" s="670">
        <v>200</v>
      </c>
    </row>
    <row r="285" spans="1:9" s="64" customFormat="1" ht="14.25" customHeight="1" x14ac:dyDescent="0.2">
      <c r="A285" s="453">
        <v>279</v>
      </c>
      <c r="B285" s="400" t="s">
        <v>752</v>
      </c>
      <c r="C285" s="408" t="s">
        <v>969</v>
      </c>
      <c r="D285" s="668" t="s">
        <v>754</v>
      </c>
      <c r="E285" s="383" t="s">
        <v>755</v>
      </c>
      <c r="F285" s="407" t="s">
        <v>334</v>
      </c>
      <c r="G285" s="564">
        <v>875</v>
      </c>
      <c r="H285" s="564">
        <v>875</v>
      </c>
      <c r="I285" s="670">
        <v>175</v>
      </c>
    </row>
    <row r="286" spans="1:9" s="64" customFormat="1" ht="14.25" customHeight="1" x14ac:dyDescent="0.2">
      <c r="A286" s="453">
        <v>280</v>
      </c>
      <c r="B286" s="408" t="s">
        <v>1054</v>
      </c>
      <c r="C286" s="400" t="s">
        <v>2035</v>
      </c>
      <c r="D286" s="668" t="s">
        <v>1600</v>
      </c>
      <c r="E286" s="383" t="s">
        <v>1599</v>
      </c>
      <c r="F286" s="407" t="s">
        <v>334</v>
      </c>
      <c r="G286" s="564">
        <v>750</v>
      </c>
      <c r="H286" s="564">
        <v>750</v>
      </c>
      <c r="I286" s="670">
        <v>147</v>
      </c>
    </row>
    <row r="287" spans="1:9" s="64" customFormat="1" ht="14.25" customHeight="1" x14ac:dyDescent="0.2">
      <c r="A287" s="453">
        <v>281</v>
      </c>
      <c r="B287" s="400" t="s">
        <v>970</v>
      </c>
      <c r="C287" s="408" t="s">
        <v>757</v>
      </c>
      <c r="D287" s="681" t="s">
        <v>758</v>
      </c>
      <c r="E287" s="383" t="s">
        <v>759</v>
      </c>
      <c r="F287" s="407" t="s">
        <v>334</v>
      </c>
      <c r="G287" s="564">
        <v>1875</v>
      </c>
      <c r="H287" s="564">
        <v>1875</v>
      </c>
      <c r="I287" s="670">
        <v>375</v>
      </c>
    </row>
    <row r="288" spans="1:9" s="64" customFormat="1" ht="14.25" customHeight="1" x14ac:dyDescent="0.2">
      <c r="A288" s="453">
        <v>282</v>
      </c>
      <c r="B288" s="408" t="s">
        <v>907</v>
      </c>
      <c r="C288" s="400" t="s">
        <v>1324</v>
      </c>
      <c r="D288" s="668" t="s">
        <v>1325</v>
      </c>
      <c r="E288" s="383" t="s">
        <v>762</v>
      </c>
      <c r="F288" s="407" t="s">
        <v>334</v>
      </c>
      <c r="G288" s="564">
        <v>875</v>
      </c>
      <c r="H288" s="564">
        <v>875</v>
      </c>
      <c r="I288" s="670">
        <v>171.5</v>
      </c>
    </row>
    <row r="289" spans="1:9" s="64" customFormat="1" ht="14.25" customHeight="1" x14ac:dyDescent="0.2">
      <c r="A289" s="453">
        <v>283</v>
      </c>
      <c r="B289" s="408" t="s">
        <v>824</v>
      </c>
      <c r="C289" s="400" t="s">
        <v>825</v>
      </c>
      <c r="D289" s="668" t="s">
        <v>826</v>
      </c>
      <c r="E289" s="383" t="s">
        <v>762</v>
      </c>
      <c r="F289" s="407" t="s">
        <v>334</v>
      </c>
      <c r="G289" s="564">
        <v>1750</v>
      </c>
      <c r="H289" s="564">
        <v>1750</v>
      </c>
      <c r="I289" s="670">
        <v>350</v>
      </c>
    </row>
    <row r="290" spans="1:9" s="64" customFormat="1" ht="14.25" customHeight="1" x14ac:dyDescent="0.2">
      <c r="A290" s="453">
        <v>284</v>
      </c>
      <c r="B290" s="408" t="s">
        <v>959</v>
      </c>
      <c r="C290" s="400" t="s">
        <v>768</v>
      </c>
      <c r="D290" s="681">
        <v>43001000829</v>
      </c>
      <c r="E290" s="383" t="s">
        <v>766</v>
      </c>
      <c r="F290" s="407" t="s">
        <v>334</v>
      </c>
      <c r="G290" s="564">
        <v>375</v>
      </c>
      <c r="H290" s="564">
        <v>375</v>
      </c>
      <c r="I290" s="670">
        <v>73.5</v>
      </c>
    </row>
    <row r="291" spans="1:9" s="64" customFormat="1" ht="14.25" customHeight="1" x14ac:dyDescent="0.2">
      <c r="A291" s="453">
        <v>285</v>
      </c>
      <c r="B291" s="408" t="s">
        <v>2033</v>
      </c>
      <c r="C291" s="400" t="s">
        <v>1330</v>
      </c>
      <c r="D291" s="681" t="s">
        <v>1331</v>
      </c>
      <c r="E291" s="383" t="s">
        <v>772</v>
      </c>
      <c r="F291" s="407" t="s">
        <v>334</v>
      </c>
      <c r="G291" s="564">
        <v>750</v>
      </c>
      <c r="H291" s="564">
        <v>750</v>
      </c>
      <c r="I291" s="670">
        <v>147</v>
      </c>
    </row>
    <row r="292" spans="1:9" s="64" customFormat="1" ht="14.25" customHeight="1" x14ac:dyDescent="0.2">
      <c r="A292" s="453">
        <v>286</v>
      </c>
      <c r="B292" s="408" t="s">
        <v>814</v>
      </c>
      <c r="C292" s="400" t="s">
        <v>773</v>
      </c>
      <c r="D292" s="681" t="s">
        <v>774</v>
      </c>
      <c r="E292" s="383" t="s">
        <v>772</v>
      </c>
      <c r="F292" s="407" t="s">
        <v>334</v>
      </c>
      <c r="G292" s="564">
        <v>397.72</v>
      </c>
      <c r="H292" s="564">
        <v>397.72</v>
      </c>
      <c r="I292" s="670">
        <v>79.540000000000006</v>
      </c>
    </row>
    <row r="293" spans="1:9" s="64" customFormat="1" ht="14.25" customHeight="1" x14ac:dyDescent="0.2">
      <c r="A293" s="453">
        <v>287</v>
      </c>
      <c r="B293" s="408" t="s">
        <v>972</v>
      </c>
      <c r="C293" s="400" t="s">
        <v>776</v>
      </c>
      <c r="D293" s="681" t="s">
        <v>777</v>
      </c>
      <c r="E293" s="383" t="s">
        <v>772</v>
      </c>
      <c r="F293" s="407" t="s">
        <v>334</v>
      </c>
      <c r="G293" s="564">
        <v>875</v>
      </c>
      <c r="H293" s="564">
        <v>875</v>
      </c>
      <c r="I293" s="670">
        <v>171.5</v>
      </c>
    </row>
    <row r="294" spans="1:9" s="64" customFormat="1" ht="14.25" customHeight="1" x14ac:dyDescent="0.2">
      <c r="A294" s="453">
        <v>288</v>
      </c>
      <c r="B294" s="408" t="s">
        <v>907</v>
      </c>
      <c r="C294" s="400" t="s">
        <v>2034</v>
      </c>
      <c r="D294" s="681" t="s">
        <v>1598</v>
      </c>
      <c r="E294" s="383" t="s">
        <v>772</v>
      </c>
      <c r="F294" s="407" t="s">
        <v>334</v>
      </c>
      <c r="G294" s="564">
        <v>875</v>
      </c>
      <c r="H294" s="564">
        <v>875</v>
      </c>
      <c r="I294" s="670">
        <v>171.5</v>
      </c>
    </row>
    <row r="295" spans="1:9" s="64" customFormat="1" ht="14.25" customHeight="1" x14ac:dyDescent="0.2">
      <c r="A295" s="453">
        <v>289</v>
      </c>
      <c r="B295" s="408" t="s">
        <v>1716</v>
      </c>
      <c r="C295" s="400" t="s">
        <v>779</v>
      </c>
      <c r="D295" s="681" t="s">
        <v>780</v>
      </c>
      <c r="E295" s="383" t="s">
        <v>781</v>
      </c>
      <c r="F295" s="407" t="s">
        <v>334</v>
      </c>
      <c r="G295" s="564">
        <v>875</v>
      </c>
      <c r="H295" s="564">
        <v>875</v>
      </c>
      <c r="I295" s="670">
        <v>171.5</v>
      </c>
    </row>
    <row r="296" spans="1:9" s="64" customFormat="1" ht="14.25" customHeight="1" x14ac:dyDescent="0.3">
      <c r="A296" s="453">
        <v>290</v>
      </c>
      <c r="B296" s="387" t="s">
        <v>827</v>
      </c>
      <c r="C296" s="400" t="s">
        <v>828</v>
      </c>
      <c r="D296" s="672" t="s">
        <v>829</v>
      </c>
      <c r="E296" s="456" t="s">
        <v>830</v>
      </c>
      <c r="F296" s="407" t="s">
        <v>334</v>
      </c>
      <c r="G296" s="565">
        <v>875</v>
      </c>
      <c r="H296" s="565">
        <v>875</v>
      </c>
      <c r="I296" s="670">
        <v>171.5</v>
      </c>
    </row>
    <row r="297" spans="1:9" s="64" customFormat="1" ht="14.25" customHeight="1" x14ac:dyDescent="0.3">
      <c r="A297" s="453">
        <v>291</v>
      </c>
      <c r="B297" s="387" t="s">
        <v>697</v>
      </c>
      <c r="C297" s="400" t="s">
        <v>1333</v>
      </c>
      <c r="D297" s="672" t="s">
        <v>1334</v>
      </c>
      <c r="E297" s="456" t="s">
        <v>1335</v>
      </c>
      <c r="F297" s="407" t="s">
        <v>334</v>
      </c>
      <c r="G297" s="565">
        <f>1250+1875</f>
        <v>3125</v>
      </c>
      <c r="H297" s="565">
        <f>1250+1875</f>
        <v>3125</v>
      </c>
      <c r="I297" s="670">
        <v>612.5</v>
      </c>
    </row>
    <row r="298" spans="1:9" s="64" customFormat="1" ht="14.25" customHeight="1" x14ac:dyDescent="0.2">
      <c r="A298" s="453">
        <v>292</v>
      </c>
      <c r="B298" s="408" t="s">
        <v>974</v>
      </c>
      <c r="C298" s="400" t="s">
        <v>793</v>
      </c>
      <c r="D298" s="681" t="s">
        <v>794</v>
      </c>
      <c r="E298" s="383" t="s">
        <v>795</v>
      </c>
      <c r="F298" s="407" t="s">
        <v>334</v>
      </c>
      <c r="G298" s="564">
        <v>500</v>
      </c>
      <c r="H298" s="564">
        <v>500</v>
      </c>
      <c r="I298" s="670">
        <v>98</v>
      </c>
    </row>
    <row r="299" spans="1:9" s="64" customFormat="1" ht="14.25" customHeight="1" x14ac:dyDescent="0.2">
      <c r="A299" s="453">
        <v>293</v>
      </c>
      <c r="B299" s="408" t="s">
        <v>796</v>
      </c>
      <c r="C299" s="400" t="s">
        <v>797</v>
      </c>
      <c r="D299" s="681" t="s">
        <v>798</v>
      </c>
      <c r="E299" s="383" t="s">
        <v>799</v>
      </c>
      <c r="F299" s="407" t="s">
        <v>334</v>
      </c>
      <c r="G299" s="564">
        <v>1375</v>
      </c>
      <c r="H299" s="564">
        <v>1375</v>
      </c>
      <c r="I299" s="670">
        <v>269.5</v>
      </c>
    </row>
    <row r="300" spans="1:9" s="64" customFormat="1" ht="14.25" customHeight="1" x14ac:dyDescent="0.2">
      <c r="A300" s="453">
        <v>294</v>
      </c>
      <c r="B300" s="408" t="s">
        <v>975</v>
      </c>
      <c r="C300" s="400" t="s">
        <v>801</v>
      </c>
      <c r="D300" s="681" t="s">
        <v>802</v>
      </c>
      <c r="E300" s="383" t="s">
        <v>799</v>
      </c>
      <c r="F300" s="407" t="s">
        <v>334</v>
      </c>
      <c r="G300" s="564">
        <v>875</v>
      </c>
      <c r="H300" s="564">
        <v>875</v>
      </c>
      <c r="I300" s="670">
        <v>171.5</v>
      </c>
    </row>
    <row r="301" spans="1:9" s="64" customFormat="1" ht="14.25" customHeight="1" x14ac:dyDescent="0.2">
      <c r="A301" s="453">
        <v>295</v>
      </c>
      <c r="B301" s="408" t="s">
        <v>907</v>
      </c>
      <c r="C301" s="400" t="s">
        <v>804</v>
      </c>
      <c r="D301" s="681" t="s">
        <v>805</v>
      </c>
      <c r="E301" s="383" t="s">
        <v>799</v>
      </c>
      <c r="F301" s="407" t="s">
        <v>334</v>
      </c>
      <c r="G301" s="564">
        <v>500</v>
      </c>
      <c r="H301" s="564">
        <v>500</v>
      </c>
      <c r="I301" s="670">
        <v>98</v>
      </c>
    </row>
    <row r="302" spans="1:9" s="64" customFormat="1" ht="14.25" customHeight="1" x14ac:dyDescent="0.2">
      <c r="A302" s="453">
        <v>296</v>
      </c>
      <c r="B302" s="408" t="s">
        <v>806</v>
      </c>
      <c r="C302" s="400" t="s">
        <v>807</v>
      </c>
      <c r="D302" s="681" t="s">
        <v>808</v>
      </c>
      <c r="E302" s="383" t="s">
        <v>799</v>
      </c>
      <c r="F302" s="407" t="s">
        <v>334</v>
      </c>
      <c r="G302" s="564">
        <v>500</v>
      </c>
      <c r="H302" s="564">
        <v>500</v>
      </c>
      <c r="I302" s="670">
        <v>100</v>
      </c>
    </row>
    <row r="303" spans="1:9" s="64" customFormat="1" ht="14.25" customHeight="1" x14ac:dyDescent="0.3">
      <c r="A303" s="453">
        <v>297</v>
      </c>
      <c r="B303" s="457" t="s">
        <v>976</v>
      </c>
      <c r="C303" s="400" t="s">
        <v>810</v>
      </c>
      <c r="D303" s="681" t="s">
        <v>811</v>
      </c>
      <c r="E303" s="383" t="s">
        <v>799</v>
      </c>
      <c r="F303" s="407" t="s">
        <v>334</v>
      </c>
      <c r="G303" s="564">
        <v>875</v>
      </c>
      <c r="H303" s="564">
        <v>875</v>
      </c>
      <c r="I303" s="670">
        <v>171.5</v>
      </c>
    </row>
    <row r="304" spans="1:9" s="64" customFormat="1" ht="14.25" customHeight="1" x14ac:dyDescent="0.2">
      <c r="A304" s="453">
        <v>298</v>
      </c>
      <c r="B304" s="408" t="s">
        <v>814</v>
      </c>
      <c r="C304" s="400" t="s">
        <v>812</v>
      </c>
      <c r="D304" s="672" t="s">
        <v>813</v>
      </c>
      <c r="E304" s="383" t="s">
        <v>799</v>
      </c>
      <c r="F304" s="407" t="s">
        <v>334</v>
      </c>
      <c r="G304" s="564">
        <v>600</v>
      </c>
      <c r="H304" s="564">
        <v>129.6</v>
      </c>
      <c r="I304" s="670">
        <v>117.6</v>
      </c>
    </row>
    <row r="305" spans="1:9" s="64" customFormat="1" ht="14.25" customHeight="1" x14ac:dyDescent="0.2">
      <c r="A305" s="453">
        <v>299</v>
      </c>
      <c r="B305" s="408" t="s">
        <v>959</v>
      </c>
      <c r="C305" s="400" t="s">
        <v>768</v>
      </c>
      <c r="D305" s="681">
        <v>43001000829</v>
      </c>
      <c r="E305" s="383" t="s">
        <v>766</v>
      </c>
      <c r="F305" s="407" t="s">
        <v>0</v>
      </c>
      <c r="G305" s="564">
        <v>375</v>
      </c>
      <c r="H305" s="564">
        <v>375</v>
      </c>
      <c r="I305" s="670">
        <v>73.5</v>
      </c>
    </row>
    <row r="306" spans="1:9" s="64" customFormat="1" ht="14.25" customHeight="1" x14ac:dyDescent="0.2">
      <c r="A306" s="453">
        <v>300</v>
      </c>
      <c r="B306" s="400" t="s">
        <v>752</v>
      </c>
      <c r="C306" s="408" t="s">
        <v>969</v>
      </c>
      <c r="D306" s="668" t="s">
        <v>754</v>
      </c>
      <c r="E306" s="383" t="s">
        <v>755</v>
      </c>
      <c r="F306" s="407" t="s">
        <v>0</v>
      </c>
      <c r="G306" s="564">
        <v>984.37</v>
      </c>
      <c r="H306" s="564">
        <v>984.37</v>
      </c>
      <c r="I306" s="670">
        <v>196.87</v>
      </c>
    </row>
    <row r="307" spans="1:9" s="64" customFormat="1" ht="14.25" customHeight="1" x14ac:dyDescent="0.2">
      <c r="A307" s="453">
        <v>301</v>
      </c>
      <c r="B307" s="408" t="s">
        <v>814</v>
      </c>
      <c r="C307" s="400" t="s">
        <v>812</v>
      </c>
      <c r="D307" s="672" t="s">
        <v>813</v>
      </c>
      <c r="E307" s="383" t="s">
        <v>799</v>
      </c>
      <c r="F307" s="407" t="s">
        <v>0</v>
      </c>
      <c r="G307" s="564">
        <v>892.86</v>
      </c>
      <c r="H307" s="564">
        <v>892.86</v>
      </c>
      <c r="I307" s="670">
        <v>175</v>
      </c>
    </row>
    <row r="308" spans="1:9" s="64" customFormat="1" ht="14.25" customHeight="1" x14ac:dyDescent="0.3">
      <c r="A308" s="453">
        <v>302</v>
      </c>
      <c r="B308" s="410" t="s">
        <v>709</v>
      </c>
      <c r="C308" s="400" t="s">
        <v>1718</v>
      </c>
      <c r="D308" s="684" t="s">
        <v>1595</v>
      </c>
      <c r="E308" s="407" t="s">
        <v>1032</v>
      </c>
      <c r="F308" s="407" t="s">
        <v>334</v>
      </c>
      <c r="G308" s="566"/>
      <c r="H308" s="673">
        <v>150</v>
      </c>
      <c r="I308" s="670">
        <v>30</v>
      </c>
    </row>
    <row r="309" spans="1:9" s="64" customFormat="1" ht="14.25" customHeight="1" x14ac:dyDescent="0.3">
      <c r="A309" s="453">
        <v>303</v>
      </c>
      <c r="B309" s="410" t="s">
        <v>697</v>
      </c>
      <c r="C309" s="400" t="s">
        <v>1717</v>
      </c>
      <c r="D309" s="665" t="s">
        <v>1607</v>
      </c>
      <c r="E309" s="407" t="s">
        <v>1032</v>
      </c>
      <c r="F309" s="407" t="s">
        <v>334</v>
      </c>
      <c r="G309" s="566"/>
      <c r="H309" s="673">
        <v>150</v>
      </c>
      <c r="I309" s="670">
        <v>29.4</v>
      </c>
    </row>
    <row r="310" spans="1:9" s="64" customFormat="1" ht="14.25" customHeight="1" x14ac:dyDescent="0.3">
      <c r="A310" s="453">
        <v>304</v>
      </c>
      <c r="B310" s="410" t="s">
        <v>2036</v>
      </c>
      <c r="C310" s="400" t="s">
        <v>2037</v>
      </c>
      <c r="D310" s="665" t="s">
        <v>1608</v>
      </c>
      <c r="E310" s="407" t="s">
        <v>1032</v>
      </c>
      <c r="F310" s="407" t="s">
        <v>334</v>
      </c>
      <c r="G310" s="566"/>
      <c r="H310" s="673">
        <v>150</v>
      </c>
      <c r="I310" s="670">
        <v>30</v>
      </c>
    </row>
    <row r="311" spans="1:9" s="64" customFormat="1" ht="14.25" customHeight="1" x14ac:dyDescent="0.3">
      <c r="A311" s="453">
        <v>305</v>
      </c>
      <c r="B311" s="410" t="s">
        <v>814</v>
      </c>
      <c r="C311" s="400" t="s">
        <v>1724</v>
      </c>
      <c r="D311" s="665" t="s">
        <v>1609</v>
      </c>
      <c r="E311" s="407" t="s">
        <v>1032</v>
      </c>
      <c r="F311" s="407" t="s">
        <v>334</v>
      </c>
      <c r="G311" s="566"/>
      <c r="H311" s="673">
        <v>150</v>
      </c>
      <c r="I311" s="670">
        <v>29.4</v>
      </c>
    </row>
    <row r="312" spans="1:9" s="64" customFormat="1" ht="14.25" customHeight="1" x14ac:dyDescent="0.3">
      <c r="A312" s="453">
        <v>306</v>
      </c>
      <c r="B312" s="410" t="s">
        <v>1207</v>
      </c>
      <c r="C312" s="400" t="s">
        <v>1722</v>
      </c>
      <c r="D312" s="665" t="s">
        <v>1610</v>
      </c>
      <c r="E312" s="407" t="s">
        <v>1032</v>
      </c>
      <c r="F312" s="407" t="s">
        <v>334</v>
      </c>
      <c r="G312" s="566"/>
      <c r="H312" s="673">
        <v>300</v>
      </c>
      <c r="I312" s="670">
        <v>58.8</v>
      </c>
    </row>
    <row r="313" spans="1:9" s="64" customFormat="1" ht="14.25" customHeight="1" x14ac:dyDescent="0.3">
      <c r="A313" s="453">
        <v>307</v>
      </c>
      <c r="B313" s="410" t="s">
        <v>1007</v>
      </c>
      <c r="C313" s="400" t="s">
        <v>932</v>
      </c>
      <c r="D313" s="665" t="s">
        <v>945</v>
      </c>
      <c r="E313" s="407" t="s">
        <v>1032</v>
      </c>
      <c r="F313" s="407" t="s">
        <v>334</v>
      </c>
      <c r="G313" s="566"/>
      <c r="H313" s="673">
        <v>150</v>
      </c>
      <c r="I313" s="670">
        <v>29.4</v>
      </c>
    </row>
    <row r="314" spans="1:9" s="64" customFormat="1" ht="14.25" customHeight="1" x14ac:dyDescent="0.3">
      <c r="A314" s="453">
        <v>308</v>
      </c>
      <c r="B314" s="410" t="s">
        <v>1043</v>
      </c>
      <c r="C314" s="400" t="s">
        <v>1044</v>
      </c>
      <c r="D314" s="665" t="s">
        <v>1045</v>
      </c>
      <c r="E314" s="407" t="s">
        <v>1032</v>
      </c>
      <c r="F314" s="407" t="s">
        <v>334</v>
      </c>
      <c r="G314" s="566"/>
      <c r="H314" s="673">
        <v>150</v>
      </c>
      <c r="I314" s="670">
        <v>30</v>
      </c>
    </row>
    <row r="315" spans="1:9" s="64" customFormat="1" ht="14.25" customHeight="1" x14ac:dyDescent="0.3">
      <c r="A315" s="453">
        <v>309</v>
      </c>
      <c r="B315" s="410" t="s">
        <v>2038</v>
      </c>
      <c r="C315" s="400" t="s">
        <v>2039</v>
      </c>
      <c r="D315" s="665" t="s">
        <v>1611</v>
      </c>
      <c r="E315" s="407" t="s">
        <v>1032</v>
      </c>
      <c r="F315" s="407" t="s">
        <v>334</v>
      </c>
      <c r="G315" s="566"/>
      <c r="H315" s="673">
        <v>150</v>
      </c>
      <c r="I315" s="670">
        <v>30</v>
      </c>
    </row>
    <row r="316" spans="1:9" s="64" customFormat="1" ht="14.25" customHeight="1" x14ac:dyDescent="0.3">
      <c r="A316" s="453">
        <v>310</v>
      </c>
      <c r="B316" s="410" t="s">
        <v>1726</v>
      </c>
      <c r="C316" s="400" t="s">
        <v>1727</v>
      </c>
      <c r="D316" s="665" t="s">
        <v>1612</v>
      </c>
      <c r="E316" s="407" t="s">
        <v>1032</v>
      </c>
      <c r="F316" s="407" t="s">
        <v>334</v>
      </c>
      <c r="G316" s="566"/>
      <c r="H316" s="673">
        <v>150</v>
      </c>
      <c r="I316" s="670">
        <v>29.4</v>
      </c>
    </row>
    <row r="317" spans="1:9" s="64" customFormat="1" ht="14.25" customHeight="1" x14ac:dyDescent="0.3">
      <c r="A317" s="453">
        <v>311</v>
      </c>
      <c r="B317" s="410" t="s">
        <v>1007</v>
      </c>
      <c r="C317" s="400" t="s">
        <v>822</v>
      </c>
      <c r="D317" s="665" t="s">
        <v>863</v>
      </c>
      <c r="E317" s="407" t="s">
        <v>1032</v>
      </c>
      <c r="F317" s="407" t="s">
        <v>334</v>
      </c>
      <c r="G317" s="566"/>
      <c r="H317" s="673">
        <v>150</v>
      </c>
      <c r="I317" s="670">
        <v>30</v>
      </c>
    </row>
    <row r="318" spans="1:9" s="64" customFormat="1" ht="14.25" customHeight="1" x14ac:dyDescent="0.3">
      <c r="A318" s="453">
        <v>312</v>
      </c>
      <c r="B318" s="410" t="s">
        <v>967</v>
      </c>
      <c r="C318" s="400" t="s">
        <v>2040</v>
      </c>
      <c r="D318" s="665" t="s">
        <v>1613</v>
      </c>
      <c r="E318" s="407" t="s">
        <v>1032</v>
      </c>
      <c r="F318" s="407" t="s">
        <v>334</v>
      </c>
      <c r="G318" s="566"/>
      <c r="H318" s="673">
        <v>150</v>
      </c>
      <c r="I318" s="670">
        <v>29.4</v>
      </c>
    </row>
    <row r="319" spans="1:9" s="64" customFormat="1" ht="14.25" customHeight="1" x14ac:dyDescent="0.3">
      <c r="A319" s="453">
        <v>313</v>
      </c>
      <c r="B319" s="410" t="s">
        <v>2041</v>
      </c>
      <c r="C319" s="400" t="s">
        <v>1059</v>
      </c>
      <c r="D319" s="665" t="s">
        <v>1614</v>
      </c>
      <c r="E319" s="407" t="s">
        <v>1032</v>
      </c>
      <c r="F319" s="407" t="s">
        <v>334</v>
      </c>
      <c r="G319" s="566"/>
      <c r="H319" s="673">
        <v>150</v>
      </c>
      <c r="I319" s="670">
        <v>29.4</v>
      </c>
    </row>
    <row r="320" spans="1:9" s="64" customFormat="1" ht="14.25" customHeight="1" x14ac:dyDescent="0.3">
      <c r="A320" s="453">
        <v>314</v>
      </c>
      <c r="B320" s="410" t="s">
        <v>814</v>
      </c>
      <c r="C320" s="400" t="s">
        <v>2042</v>
      </c>
      <c r="D320" s="665" t="s">
        <v>1615</v>
      </c>
      <c r="E320" s="407" t="s">
        <v>1032</v>
      </c>
      <c r="F320" s="407" t="s">
        <v>334</v>
      </c>
      <c r="G320" s="566"/>
      <c r="H320" s="673">
        <v>150</v>
      </c>
      <c r="I320" s="670">
        <v>29.4</v>
      </c>
    </row>
    <row r="321" spans="1:9" s="64" customFormat="1" ht="14.25" customHeight="1" x14ac:dyDescent="0.3">
      <c r="A321" s="453">
        <v>315</v>
      </c>
      <c r="B321" s="410" t="s">
        <v>972</v>
      </c>
      <c r="C321" s="400" t="s">
        <v>1208</v>
      </c>
      <c r="D321" s="683" t="s">
        <v>1327</v>
      </c>
      <c r="E321" s="407" t="s">
        <v>1032</v>
      </c>
      <c r="F321" s="407" t="s">
        <v>334</v>
      </c>
      <c r="G321" s="566"/>
      <c r="H321" s="673">
        <v>150</v>
      </c>
      <c r="I321" s="670">
        <v>30</v>
      </c>
    </row>
    <row r="322" spans="1:9" s="64" customFormat="1" ht="14.25" customHeight="1" x14ac:dyDescent="0.3">
      <c r="A322" s="453">
        <v>316</v>
      </c>
      <c r="B322" s="410" t="s">
        <v>2043</v>
      </c>
      <c r="C322" s="400" t="s">
        <v>2044</v>
      </c>
      <c r="D322" s="665" t="s">
        <v>1616</v>
      </c>
      <c r="E322" s="407" t="s">
        <v>1032</v>
      </c>
      <c r="F322" s="407" t="s">
        <v>334</v>
      </c>
      <c r="G322" s="566"/>
      <c r="H322" s="673">
        <v>150</v>
      </c>
      <c r="I322" s="670">
        <v>30</v>
      </c>
    </row>
    <row r="323" spans="1:9" s="64" customFormat="1" ht="14.25" customHeight="1" x14ac:dyDescent="0.3">
      <c r="A323" s="453">
        <v>317</v>
      </c>
      <c r="B323" s="410" t="s">
        <v>2045</v>
      </c>
      <c r="C323" s="400" t="s">
        <v>2046</v>
      </c>
      <c r="D323" s="665" t="s">
        <v>1617</v>
      </c>
      <c r="E323" s="407" t="s">
        <v>1032</v>
      </c>
      <c r="F323" s="407" t="s">
        <v>334</v>
      </c>
      <c r="G323" s="566"/>
      <c r="H323" s="673">
        <v>150</v>
      </c>
      <c r="I323" s="670">
        <v>29.4</v>
      </c>
    </row>
    <row r="324" spans="1:9" s="64" customFormat="1" ht="14.25" customHeight="1" x14ac:dyDescent="0.3">
      <c r="A324" s="453">
        <v>318</v>
      </c>
      <c r="B324" s="410" t="s">
        <v>2047</v>
      </c>
      <c r="C324" s="400" t="s">
        <v>2048</v>
      </c>
      <c r="D324" s="665" t="s">
        <v>1618</v>
      </c>
      <c r="E324" s="407" t="s">
        <v>1032</v>
      </c>
      <c r="F324" s="407" t="s">
        <v>334</v>
      </c>
      <c r="G324" s="566"/>
      <c r="H324" s="673">
        <v>150</v>
      </c>
      <c r="I324" s="670">
        <v>30</v>
      </c>
    </row>
    <row r="325" spans="1:9" s="64" customFormat="1" ht="14.25" customHeight="1" x14ac:dyDescent="0.3">
      <c r="A325" s="453">
        <v>319</v>
      </c>
      <c r="B325" s="410" t="s">
        <v>907</v>
      </c>
      <c r="C325" s="400" t="s">
        <v>2049</v>
      </c>
      <c r="D325" s="665" t="s">
        <v>909</v>
      </c>
      <c r="E325" s="407" t="s">
        <v>1032</v>
      </c>
      <c r="F325" s="407" t="s">
        <v>334</v>
      </c>
      <c r="G325" s="566"/>
      <c r="H325" s="673">
        <v>150</v>
      </c>
      <c r="I325" s="670">
        <v>29.4</v>
      </c>
    </row>
    <row r="326" spans="1:9" s="64" customFormat="1" ht="14.25" customHeight="1" x14ac:dyDescent="0.3">
      <c r="A326" s="453">
        <v>320</v>
      </c>
      <c r="B326" s="410" t="s">
        <v>1073</v>
      </c>
      <c r="C326" s="400" t="s">
        <v>857</v>
      </c>
      <c r="D326" s="665" t="s">
        <v>858</v>
      </c>
      <c r="E326" s="407" t="s">
        <v>1032</v>
      </c>
      <c r="F326" s="407" t="s">
        <v>334</v>
      </c>
      <c r="G326" s="566"/>
      <c r="H326" s="673">
        <v>150</v>
      </c>
      <c r="I326" s="670">
        <v>30</v>
      </c>
    </row>
    <row r="327" spans="1:9" s="64" customFormat="1" ht="14.25" customHeight="1" x14ac:dyDescent="0.3">
      <c r="A327" s="453">
        <v>321</v>
      </c>
      <c r="B327" s="410" t="s">
        <v>814</v>
      </c>
      <c r="C327" s="400" t="s">
        <v>2050</v>
      </c>
      <c r="D327" s="665" t="s">
        <v>1619</v>
      </c>
      <c r="E327" s="407" t="s">
        <v>1032</v>
      </c>
      <c r="F327" s="407" t="s">
        <v>334</v>
      </c>
      <c r="G327" s="566"/>
      <c r="H327" s="673">
        <v>150</v>
      </c>
      <c r="I327" s="670">
        <v>29.4</v>
      </c>
    </row>
    <row r="328" spans="1:9" s="64" customFormat="1" ht="14.25" customHeight="1" x14ac:dyDescent="0.3">
      <c r="A328" s="453">
        <v>322</v>
      </c>
      <c r="B328" s="410" t="s">
        <v>1145</v>
      </c>
      <c r="C328" s="400" t="s">
        <v>2051</v>
      </c>
      <c r="D328" s="665" t="s">
        <v>1620</v>
      </c>
      <c r="E328" s="407" t="s">
        <v>1032</v>
      </c>
      <c r="F328" s="407" t="s">
        <v>334</v>
      </c>
      <c r="G328" s="566"/>
      <c r="H328" s="673">
        <v>150</v>
      </c>
      <c r="I328" s="670">
        <v>30</v>
      </c>
    </row>
    <row r="329" spans="1:9" s="64" customFormat="1" ht="14.25" customHeight="1" x14ac:dyDescent="0.3">
      <c r="A329" s="453">
        <v>323</v>
      </c>
      <c r="B329" s="410" t="s">
        <v>962</v>
      </c>
      <c r="C329" s="400" t="s">
        <v>2052</v>
      </c>
      <c r="D329" s="665" t="s">
        <v>1621</v>
      </c>
      <c r="E329" s="407" t="s">
        <v>1032</v>
      </c>
      <c r="F329" s="407" t="s">
        <v>334</v>
      </c>
      <c r="G329" s="566"/>
      <c r="H329" s="673">
        <v>150</v>
      </c>
      <c r="I329" s="670">
        <v>29.4</v>
      </c>
    </row>
    <row r="330" spans="1:9" s="64" customFormat="1" ht="14.25" customHeight="1" x14ac:dyDescent="0.3">
      <c r="A330" s="453">
        <v>324</v>
      </c>
      <c r="B330" s="410" t="s">
        <v>1725</v>
      </c>
      <c r="C330" s="400" t="s">
        <v>807</v>
      </c>
      <c r="D330" s="665" t="s">
        <v>808</v>
      </c>
      <c r="E330" s="407" t="s">
        <v>1032</v>
      </c>
      <c r="F330" s="407" t="s">
        <v>334</v>
      </c>
      <c r="G330" s="566"/>
      <c r="H330" s="673">
        <v>150</v>
      </c>
      <c r="I330" s="670">
        <v>30</v>
      </c>
    </row>
    <row r="331" spans="1:9" s="64" customFormat="1" ht="14.25" customHeight="1" x14ac:dyDescent="0.3">
      <c r="A331" s="453">
        <v>325</v>
      </c>
      <c r="B331" s="410" t="s">
        <v>827</v>
      </c>
      <c r="C331" s="400" t="s">
        <v>2053</v>
      </c>
      <c r="D331" s="665" t="s">
        <v>1622</v>
      </c>
      <c r="E331" s="407" t="s">
        <v>1032</v>
      </c>
      <c r="F331" s="407" t="s">
        <v>334</v>
      </c>
      <c r="G331" s="566"/>
      <c r="H331" s="673">
        <v>150</v>
      </c>
      <c r="I331" s="670">
        <v>30</v>
      </c>
    </row>
    <row r="332" spans="1:9" s="64" customFormat="1" ht="14.25" customHeight="1" x14ac:dyDescent="0.3">
      <c r="A332" s="453">
        <v>326</v>
      </c>
      <c r="B332" s="410" t="s">
        <v>1182</v>
      </c>
      <c r="C332" s="400" t="s">
        <v>2054</v>
      </c>
      <c r="D332" s="665" t="s">
        <v>1623</v>
      </c>
      <c r="E332" s="407" t="s">
        <v>1032</v>
      </c>
      <c r="F332" s="407" t="s">
        <v>334</v>
      </c>
      <c r="G332" s="566"/>
      <c r="H332" s="673">
        <v>150</v>
      </c>
      <c r="I332" s="670">
        <v>29.4</v>
      </c>
    </row>
    <row r="333" spans="1:9" s="64" customFormat="1" ht="14.25" customHeight="1" x14ac:dyDescent="0.3">
      <c r="A333" s="453">
        <v>327</v>
      </c>
      <c r="B333" s="410" t="s">
        <v>1234</v>
      </c>
      <c r="C333" s="400" t="s">
        <v>2055</v>
      </c>
      <c r="D333" s="665" t="s">
        <v>1624</v>
      </c>
      <c r="E333" s="407" t="s">
        <v>1032</v>
      </c>
      <c r="F333" s="407" t="s">
        <v>334</v>
      </c>
      <c r="G333" s="566"/>
      <c r="H333" s="673">
        <v>150</v>
      </c>
      <c r="I333" s="670">
        <v>29.4</v>
      </c>
    </row>
    <row r="334" spans="1:9" s="64" customFormat="1" ht="14.25" customHeight="1" x14ac:dyDescent="0.3">
      <c r="A334" s="453">
        <v>328</v>
      </c>
      <c r="B334" s="410" t="s">
        <v>907</v>
      </c>
      <c r="C334" s="400" t="s">
        <v>2056</v>
      </c>
      <c r="D334" s="665" t="s">
        <v>1625</v>
      </c>
      <c r="E334" s="407" t="s">
        <v>1032</v>
      </c>
      <c r="F334" s="407" t="s">
        <v>334</v>
      </c>
      <c r="G334" s="566"/>
      <c r="H334" s="673">
        <v>150</v>
      </c>
      <c r="I334" s="670">
        <v>30</v>
      </c>
    </row>
    <row r="335" spans="1:9" s="64" customFormat="1" ht="14.25" customHeight="1" x14ac:dyDescent="0.3">
      <c r="A335" s="453">
        <v>329</v>
      </c>
      <c r="B335" s="410" t="s">
        <v>1716</v>
      </c>
      <c r="C335" s="400" t="s">
        <v>2057</v>
      </c>
      <c r="D335" s="665" t="s">
        <v>1626</v>
      </c>
      <c r="E335" s="407" t="s">
        <v>1032</v>
      </c>
      <c r="F335" s="407" t="s">
        <v>334</v>
      </c>
      <c r="G335" s="566"/>
      <c r="H335" s="673">
        <v>150</v>
      </c>
      <c r="I335" s="670">
        <v>29.4</v>
      </c>
    </row>
    <row r="336" spans="1:9" s="64" customFormat="1" ht="14.25" customHeight="1" x14ac:dyDescent="0.3">
      <c r="A336" s="453">
        <v>330</v>
      </c>
      <c r="B336" s="410" t="s">
        <v>1341</v>
      </c>
      <c r="C336" s="400" t="s">
        <v>1272</v>
      </c>
      <c r="D336" s="665" t="s">
        <v>1343</v>
      </c>
      <c r="E336" s="407" t="s">
        <v>1032</v>
      </c>
      <c r="F336" s="407" t="s">
        <v>334</v>
      </c>
      <c r="G336" s="566"/>
      <c r="H336" s="673">
        <v>150</v>
      </c>
      <c r="I336" s="670">
        <v>29.4</v>
      </c>
    </row>
    <row r="337" spans="1:9" s="64" customFormat="1" ht="14.25" customHeight="1" x14ac:dyDescent="0.3">
      <c r="A337" s="453">
        <v>331</v>
      </c>
      <c r="B337" s="410" t="s">
        <v>1719</v>
      </c>
      <c r="C337" s="400" t="s">
        <v>1720</v>
      </c>
      <c r="D337" s="665" t="s">
        <v>1627</v>
      </c>
      <c r="E337" s="407" t="s">
        <v>1032</v>
      </c>
      <c r="F337" s="407" t="s">
        <v>334</v>
      </c>
      <c r="G337" s="566"/>
      <c r="H337" s="673">
        <v>150</v>
      </c>
      <c r="I337" s="670">
        <v>29.4</v>
      </c>
    </row>
    <row r="338" spans="1:9" s="64" customFormat="1" ht="14.25" customHeight="1" x14ac:dyDescent="0.3">
      <c r="A338" s="453">
        <v>332</v>
      </c>
      <c r="B338" s="410" t="s">
        <v>907</v>
      </c>
      <c r="C338" s="400" t="s">
        <v>2058</v>
      </c>
      <c r="D338" s="683" t="s">
        <v>1628</v>
      </c>
      <c r="E338" s="407" t="s">
        <v>1032</v>
      </c>
      <c r="F338" s="407" t="s">
        <v>334</v>
      </c>
      <c r="G338" s="566"/>
      <c r="H338" s="673">
        <v>200</v>
      </c>
      <c r="I338" s="670">
        <v>39.200000000000003</v>
      </c>
    </row>
    <row r="339" spans="1:9" s="64" customFormat="1" ht="14.25" customHeight="1" x14ac:dyDescent="0.3">
      <c r="A339" s="453">
        <v>333</v>
      </c>
      <c r="B339" s="457" t="s">
        <v>2059</v>
      </c>
      <c r="C339" s="400" t="s">
        <v>2060</v>
      </c>
      <c r="D339" s="683">
        <v>25001046659</v>
      </c>
      <c r="E339" s="407" t="s">
        <v>1032</v>
      </c>
      <c r="F339" s="407" t="s">
        <v>334</v>
      </c>
      <c r="G339" s="565"/>
      <c r="H339" s="565">
        <v>150</v>
      </c>
      <c r="I339" s="670">
        <v>29.4</v>
      </c>
    </row>
    <row r="340" spans="1:9" s="64" customFormat="1" ht="14.25" customHeight="1" x14ac:dyDescent="0.3">
      <c r="A340" s="453">
        <v>334</v>
      </c>
      <c r="B340" s="457" t="s">
        <v>907</v>
      </c>
      <c r="C340" s="400" t="s">
        <v>2061</v>
      </c>
      <c r="D340" s="683">
        <v>25001007510</v>
      </c>
      <c r="E340" s="407" t="s">
        <v>1032</v>
      </c>
      <c r="F340" s="407" t="s">
        <v>334</v>
      </c>
      <c r="G340" s="565"/>
      <c r="H340" s="565">
        <v>100</v>
      </c>
      <c r="I340" s="670">
        <v>19.600000000000001</v>
      </c>
    </row>
    <row r="341" spans="1:9" s="64" customFormat="1" ht="14.25" customHeight="1" x14ac:dyDescent="0.3">
      <c r="A341" s="453">
        <v>335</v>
      </c>
      <c r="B341" s="457" t="s">
        <v>2062</v>
      </c>
      <c r="C341" s="400" t="s">
        <v>2063</v>
      </c>
      <c r="D341" s="683" t="s">
        <v>1630</v>
      </c>
      <c r="E341" s="407" t="s">
        <v>1032</v>
      </c>
      <c r="F341" s="407" t="s">
        <v>334</v>
      </c>
      <c r="G341" s="565"/>
      <c r="H341" s="565">
        <v>100</v>
      </c>
      <c r="I341" s="670">
        <v>20</v>
      </c>
    </row>
    <row r="342" spans="1:9" s="64" customFormat="1" ht="14.25" customHeight="1" x14ac:dyDescent="0.3">
      <c r="A342" s="453">
        <v>336</v>
      </c>
      <c r="B342" s="457" t="s">
        <v>907</v>
      </c>
      <c r="C342" s="400" t="s">
        <v>1715</v>
      </c>
      <c r="D342" s="683" t="s">
        <v>1631</v>
      </c>
      <c r="E342" s="407" t="s">
        <v>1032</v>
      </c>
      <c r="F342" s="407" t="s">
        <v>334</v>
      </c>
      <c r="G342" s="565"/>
      <c r="H342" s="565">
        <v>200</v>
      </c>
      <c r="I342" s="670">
        <v>39.200000000000003</v>
      </c>
    </row>
    <row r="343" spans="1:9" s="64" customFormat="1" ht="14.25" customHeight="1" x14ac:dyDescent="0.2">
      <c r="A343" s="453">
        <v>337</v>
      </c>
      <c r="B343" s="400" t="s">
        <v>697</v>
      </c>
      <c r="C343" s="408" t="s">
        <v>960</v>
      </c>
      <c r="D343" s="668" t="s">
        <v>699</v>
      </c>
      <c r="E343" s="383" t="s">
        <v>700</v>
      </c>
      <c r="F343" s="407" t="s">
        <v>2064</v>
      </c>
      <c r="G343" s="564"/>
      <c r="H343" s="564"/>
      <c r="I343" s="670">
        <v>12.92</v>
      </c>
    </row>
    <row r="344" spans="1:9" s="64" customFormat="1" ht="14.25" customHeight="1" x14ac:dyDescent="0.2">
      <c r="A344" s="453">
        <v>338</v>
      </c>
      <c r="B344" s="408" t="s">
        <v>814</v>
      </c>
      <c r="C344" s="400" t="s">
        <v>720</v>
      </c>
      <c r="D344" s="681" t="s">
        <v>721</v>
      </c>
      <c r="E344" s="383" t="s">
        <v>693</v>
      </c>
      <c r="F344" s="407" t="s">
        <v>2064</v>
      </c>
      <c r="G344" s="564"/>
      <c r="H344" s="564"/>
      <c r="I344" s="670">
        <v>25.15</v>
      </c>
    </row>
    <row r="345" spans="1:9" s="64" customFormat="1" ht="14.25" customHeight="1" x14ac:dyDescent="0.2">
      <c r="A345" s="453">
        <v>339</v>
      </c>
      <c r="B345" s="400" t="s">
        <v>962</v>
      </c>
      <c r="C345" s="408" t="s">
        <v>749</v>
      </c>
      <c r="D345" s="668" t="s">
        <v>750</v>
      </c>
      <c r="E345" s="383" t="s">
        <v>751</v>
      </c>
      <c r="F345" s="407" t="s">
        <v>2064</v>
      </c>
      <c r="G345" s="564"/>
      <c r="H345" s="564"/>
      <c r="I345" s="670">
        <v>21.17</v>
      </c>
    </row>
    <row r="346" spans="1:9" s="64" customFormat="1" ht="14.25" customHeight="1" x14ac:dyDescent="0.2">
      <c r="A346" s="453">
        <v>340</v>
      </c>
      <c r="B346" s="400" t="s">
        <v>752</v>
      </c>
      <c r="C346" s="408" t="s">
        <v>969</v>
      </c>
      <c r="D346" s="668" t="s">
        <v>754</v>
      </c>
      <c r="E346" s="383" t="s">
        <v>755</v>
      </c>
      <c r="F346" s="407" t="s">
        <v>2064</v>
      </c>
      <c r="G346" s="564"/>
      <c r="H346" s="564"/>
      <c r="I346" s="670">
        <v>20.89</v>
      </c>
    </row>
    <row r="347" spans="1:9" s="64" customFormat="1" ht="14.25" customHeight="1" x14ac:dyDescent="0.2">
      <c r="A347" s="453">
        <v>341</v>
      </c>
      <c r="B347" s="400" t="s">
        <v>970</v>
      </c>
      <c r="C347" s="408" t="s">
        <v>757</v>
      </c>
      <c r="D347" s="681" t="s">
        <v>758</v>
      </c>
      <c r="E347" s="383" t="s">
        <v>759</v>
      </c>
      <c r="F347" s="407" t="s">
        <v>2064</v>
      </c>
      <c r="G347" s="564"/>
      <c r="H347" s="564"/>
      <c r="I347" s="670">
        <v>45.39</v>
      </c>
    </row>
    <row r="348" spans="1:9" s="64" customFormat="1" ht="14.25" customHeight="1" x14ac:dyDescent="0.2">
      <c r="A348" s="453">
        <v>342</v>
      </c>
      <c r="B348" s="400" t="s">
        <v>907</v>
      </c>
      <c r="C348" s="408" t="s">
        <v>760</v>
      </c>
      <c r="D348" s="668" t="s">
        <v>761</v>
      </c>
      <c r="E348" s="383" t="s">
        <v>762</v>
      </c>
      <c r="F348" s="407" t="s">
        <v>2064</v>
      </c>
      <c r="G348" s="564"/>
      <c r="H348" s="564"/>
      <c r="I348" s="670">
        <v>21.18</v>
      </c>
    </row>
    <row r="349" spans="1:9" s="64" customFormat="1" ht="14.25" customHeight="1" x14ac:dyDescent="0.2">
      <c r="A349" s="453">
        <v>343</v>
      </c>
      <c r="B349" s="400" t="s">
        <v>763</v>
      </c>
      <c r="C349" s="408" t="s">
        <v>760</v>
      </c>
      <c r="D349" s="681" t="s">
        <v>765</v>
      </c>
      <c r="E349" s="383" t="s">
        <v>766</v>
      </c>
      <c r="F349" s="407" t="s">
        <v>2064</v>
      </c>
      <c r="G349" s="564"/>
      <c r="H349" s="564"/>
      <c r="I349" s="670">
        <v>7.06</v>
      </c>
    </row>
    <row r="350" spans="1:9" s="64" customFormat="1" ht="14.25" customHeight="1" x14ac:dyDescent="0.2">
      <c r="A350" s="453">
        <v>344</v>
      </c>
      <c r="B350" s="400" t="s">
        <v>971</v>
      </c>
      <c r="C350" s="408" t="s">
        <v>770</v>
      </c>
      <c r="D350" s="681" t="s">
        <v>771</v>
      </c>
      <c r="E350" s="383" t="s">
        <v>772</v>
      </c>
      <c r="F350" s="407" t="s">
        <v>2064</v>
      </c>
      <c r="G350" s="564"/>
      <c r="H350" s="564"/>
      <c r="I350" s="670">
        <v>14.13</v>
      </c>
    </row>
    <row r="351" spans="1:9" s="64" customFormat="1" ht="14.25" customHeight="1" x14ac:dyDescent="0.2">
      <c r="A351" s="453">
        <v>345</v>
      </c>
      <c r="B351" s="408" t="s">
        <v>814</v>
      </c>
      <c r="C351" s="400" t="s">
        <v>773</v>
      </c>
      <c r="D351" s="681" t="s">
        <v>774</v>
      </c>
      <c r="E351" s="383" t="s">
        <v>772</v>
      </c>
      <c r="F351" s="407" t="s">
        <v>2064</v>
      </c>
      <c r="G351" s="564"/>
      <c r="H351" s="564"/>
      <c r="I351" s="670">
        <v>16.14</v>
      </c>
    </row>
    <row r="352" spans="1:9" s="64" customFormat="1" ht="14.25" customHeight="1" x14ac:dyDescent="0.2">
      <c r="A352" s="453">
        <v>346</v>
      </c>
      <c r="B352" s="408" t="s">
        <v>1068</v>
      </c>
      <c r="C352" s="400" t="s">
        <v>789</v>
      </c>
      <c r="D352" s="681" t="s">
        <v>790</v>
      </c>
      <c r="E352" s="383" t="s">
        <v>791</v>
      </c>
      <c r="F352" s="407" t="s">
        <v>2064</v>
      </c>
      <c r="G352" s="564"/>
      <c r="H352" s="564"/>
      <c r="I352" s="670">
        <v>6.05</v>
      </c>
    </row>
    <row r="353" spans="1:9" s="64" customFormat="1" ht="14.25" customHeight="1" x14ac:dyDescent="0.2">
      <c r="A353" s="453">
        <v>347</v>
      </c>
      <c r="B353" s="408" t="s">
        <v>806</v>
      </c>
      <c r="C353" s="400" t="s">
        <v>807</v>
      </c>
      <c r="D353" s="681" t="s">
        <v>808</v>
      </c>
      <c r="E353" s="383" t="s">
        <v>799</v>
      </c>
      <c r="F353" s="407" t="s">
        <v>2064</v>
      </c>
      <c r="G353" s="564"/>
      <c r="H353" s="564"/>
      <c r="I353" s="670">
        <v>8.07</v>
      </c>
    </row>
    <row r="354" spans="1:9" s="64" customFormat="1" ht="14.25" customHeight="1" x14ac:dyDescent="0.2">
      <c r="A354" s="453">
        <v>348</v>
      </c>
      <c r="B354" s="334" t="s">
        <v>965</v>
      </c>
      <c r="C354" s="400" t="s">
        <v>717</v>
      </c>
      <c r="D354" s="668" t="s">
        <v>718</v>
      </c>
      <c r="E354" s="383" t="s">
        <v>693</v>
      </c>
      <c r="F354" s="407" t="s">
        <v>2064</v>
      </c>
      <c r="G354" s="546"/>
      <c r="H354" s="546"/>
      <c r="I354" s="670">
        <v>63.61</v>
      </c>
    </row>
    <row r="355" spans="1:9" s="64" customFormat="1" ht="14.25" customHeight="1" x14ac:dyDescent="0.2">
      <c r="A355" s="453">
        <v>349</v>
      </c>
      <c r="B355" s="334" t="s">
        <v>1226</v>
      </c>
      <c r="C355" s="400" t="s">
        <v>1227</v>
      </c>
      <c r="D355" s="681" t="s">
        <v>1633</v>
      </c>
      <c r="E355" s="407" t="s">
        <v>1032</v>
      </c>
      <c r="F355" s="407" t="s">
        <v>2064</v>
      </c>
      <c r="G355" s="546"/>
      <c r="H355" s="546"/>
      <c r="I355" s="670">
        <v>0.4</v>
      </c>
    </row>
    <row r="356" spans="1:9" s="64" customFormat="1" ht="14.25" customHeight="1" x14ac:dyDescent="0.2">
      <c r="A356" s="453">
        <v>350</v>
      </c>
      <c r="B356" s="334" t="s">
        <v>1167</v>
      </c>
      <c r="C356" s="400" t="s">
        <v>1168</v>
      </c>
      <c r="D356" s="668" t="s">
        <v>1634</v>
      </c>
      <c r="E356" s="407" t="s">
        <v>1032</v>
      </c>
      <c r="F356" s="407" t="s">
        <v>2064</v>
      </c>
      <c r="G356" s="546"/>
      <c r="H356" s="546"/>
      <c r="I356" s="670">
        <v>0.4</v>
      </c>
    </row>
    <row r="357" spans="1:9" s="64" customFormat="1" ht="14.25" customHeight="1" x14ac:dyDescent="0.2">
      <c r="A357" s="453">
        <v>351</v>
      </c>
      <c r="B357" s="334" t="s">
        <v>1151</v>
      </c>
      <c r="C357" s="400" t="s">
        <v>1215</v>
      </c>
      <c r="D357" s="668" t="s">
        <v>1635</v>
      </c>
      <c r="E357" s="407" t="s">
        <v>1032</v>
      </c>
      <c r="F357" s="407" t="s">
        <v>2064</v>
      </c>
      <c r="G357" s="546"/>
      <c r="H357" s="546"/>
      <c r="I357" s="670">
        <v>0.4</v>
      </c>
    </row>
    <row r="358" spans="1:9" s="64" customFormat="1" ht="14.25" customHeight="1" x14ac:dyDescent="0.2">
      <c r="A358" s="453">
        <v>352</v>
      </c>
      <c r="B358" s="334" t="s">
        <v>1073</v>
      </c>
      <c r="C358" s="400" t="s">
        <v>857</v>
      </c>
      <c r="D358" s="681" t="s">
        <v>858</v>
      </c>
      <c r="E358" s="407" t="s">
        <v>840</v>
      </c>
      <c r="F358" s="407" t="s">
        <v>2064</v>
      </c>
      <c r="G358" s="546"/>
      <c r="H358" s="546"/>
      <c r="I358" s="670">
        <v>10.88</v>
      </c>
    </row>
    <row r="359" spans="1:9" s="64" customFormat="1" ht="14.25" customHeight="1" x14ac:dyDescent="0.2">
      <c r="A359" s="453">
        <v>353</v>
      </c>
      <c r="B359" s="334" t="s">
        <v>701</v>
      </c>
      <c r="C359" s="400" t="s">
        <v>961</v>
      </c>
      <c r="D359" s="668" t="s">
        <v>703</v>
      </c>
      <c r="E359" s="383" t="s">
        <v>704</v>
      </c>
      <c r="F359" s="407" t="s">
        <v>2064</v>
      </c>
      <c r="G359" s="546"/>
      <c r="H359" s="546"/>
      <c r="I359" s="670">
        <v>46.26</v>
      </c>
    </row>
    <row r="360" spans="1:9" s="64" customFormat="1" ht="14.25" customHeight="1" x14ac:dyDescent="0.2">
      <c r="A360" s="453">
        <v>354</v>
      </c>
      <c r="B360" s="400" t="s">
        <v>907</v>
      </c>
      <c r="C360" s="400" t="s">
        <v>688</v>
      </c>
      <c r="D360" s="681" t="s">
        <v>689</v>
      </c>
      <c r="E360" s="383" t="s">
        <v>690</v>
      </c>
      <c r="F360" s="407" t="s">
        <v>2064</v>
      </c>
      <c r="G360" s="546"/>
      <c r="H360" s="546"/>
      <c r="I360" s="670">
        <v>51.95</v>
      </c>
    </row>
    <row r="361" spans="1:9" s="64" customFormat="1" ht="14.25" customHeight="1" x14ac:dyDescent="0.2">
      <c r="A361" s="453">
        <v>355</v>
      </c>
      <c r="B361" s="334" t="s">
        <v>735</v>
      </c>
      <c r="C361" s="400" t="s">
        <v>736</v>
      </c>
      <c r="D361" s="681" t="s">
        <v>737</v>
      </c>
      <c r="E361" s="383" t="s">
        <v>693</v>
      </c>
      <c r="F361" s="407" t="s">
        <v>2064</v>
      </c>
      <c r="G361" s="546"/>
      <c r="H361" s="546"/>
      <c r="I361" s="670">
        <v>4.95</v>
      </c>
    </row>
    <row r="362" spans="1:9" s="64" customFormat="1" ht="14.25" customHeight="1" x14ac:dyDescent="0.2">
      <c r="A362" s="453">
        <v>356</v>
      </c>
      <c r="B362" s="334" t="s">
        <v>967</v>
      </c>
      <c r="C362" s="400" t="s">
        <v>1133</v>
      </c>
      <c r="D362" s="681" t="s">
        <v>1636</v>
      </c>
      <c r="E362" s="407" t="s">
        <v>1032</v>
      </c>
      <c r="F362" s="407" t="s">
        <v>2064</v>
      </c>
      <c r="G362" s="546"/>
      <c r="H362" s="546"/>
      <c r="I362" s="670">
        <v>0.4</v>
      </c>
    </row>
    <row r="363" spans="1:9" s="64" customFormat="1" ht="14.25" customHeight="1" x14ac:dyDescent="0.2">
      <c r="A363" s="453">
        <v>357</v>
      </c>
      <c r="B363" s="334" t="s">
        <v>962</v>
      </c>
      <c r="C363" s="400" t="s">
        <v>932</v>
      </c>
      <c r="D363" s="681" t="s">
        <v>933</v>
      </c>
      <c r="E363" s="407" t="s">
        <v>840</v>
      </c>
      <c r="F363" s="407" t="s">
        <v>2064</v>
      </c>
      <c r="G363" s="546"/>
      <c r="H363" s="546"/>
      <c r="I363" s="670">
        <v>15.44</v>
      </c>
    </row>
    <row r="364" spans="1:9" s="64" customFormat="1" ht="14.25" customHeight="1" x14ac:dyDescent="0.2">
      <c r="A364" s="453">
        <v>358</v>
      </c>
      <c r="B364" s="334" t="s">
        <v>1068</v>
      </c>
      <c r="C364" s="400" t="s">
        <v>1180</v>
      </c>
      <c r="D364" s="668" t="s">
        <v>1637</v>
      </c>
      <c r="E364" s="407" t="s">
        <v>1032</v>
      </c>
      <c r="F364" s="407" t="s">
        <v>2064</v>
      </c>
      <c r="G364" s="546"/>
      <c r="H364" s="546"/>
      <c r="I364" s="670">
        <v>0.4</v>
      </c>
    </row>
    <row r="365" spans="1:9" s="64" customFormat="1" ht="14.25" customHeight="1" x14ac:dyDescent="0.2">
      <c r="A365" s="453">
        <v>359</v>
      </c>
      <c r="B365" s="334" t="s">
        <v>763</v>
      </c>
      <c r="C365" s="400" t="s">
        <v>1102</v>
      </c>
      <c r="D365" s="681" t="s">
        <v>1103</v>
      </c>
      <c r="E365" s="407" t="s">
        <v>1032</v>
      </c>
      <c r="F365" s="407" t="s">
        <v>2064</v>
      </c>
      <c r="G365" s="546"/>
      <c r="H365" s="546"/>
      <c r="I365" s="670">
        <v>0.61</v>
      </c>
    </row>
    <row r="366" spans="1:9" s="64" customFormat="1" ht="14.25" customHeight="1" x14ac:dyDescent="0.2">
      <c r="A366" s="453">
        <v>360</v>
      </c>
      <c r="B366" s="334" t="s">
        <v>1716</v>
      </c>
      <c r="C366" s="400" t="s">
        <v>2057</v>
      </c>
      <c r="D366" s="668" t="s">
        <v>1626</v>
      </c>
      <c r="E366" s="407" t="s">
        <v>1032</v>
      </c>
      <c r="F366" s="407" t="s">
        <v>2064</v>
      </c>
      <c r="G366" s="546"/>
      <c r="H366" s="546"/>
      <c r="I366" s="670">
        <v>0.6</v>
      </c>
    </row>
    <row r="367" spans="1:9" s="64" customFormat="1" ht="14.25" customHeight="1" x14ac:dyDescent="0.2">
      <c r="A367" s="453">
        <v>361</v>
      </c>
      <c r="B367" s="334" t="s">
        <v>962</v>
      </c>
      <c r="C367" s="400" t="s">
        <v>1083</v>
      </c>
      <c r="D367" s="668" t="s">
        <v>1084</v>
      </c>
      <c r="E367" s="407" t="s">
        <v>1032</v>
      </c>
      <c r="F367" s="407" t="s">
        <v>2064</v>
      </c>
      <c r="G367" s="546"/>
      <c r="H367" s="546"/>
      <c r="I367" s="670">
        <v>0.61</v>
      </c>
    </row>
    <row r="368" spans="1:9" s="64" customFormat="1" ht="14.25" customHeight="1" x14ac:dyDescent="0.2">
      <c r="A368" s="453">
        <v>362</v>
      </c>
      <c r="B368" s="334" t="s">
        <v>709</v>
      </c>
      <c r="C368" s="400" t="s">
        <v>1052</v>
      </c>
      <c r="D368" s="681" t="s">
        <v>1053</v>
      </c>
      <c r="E368" s="407" t="s">
        <v>1032</v>
      </c>
      <c r="F368" s="407" t="s">
        <v>2064</v>
      </c>
      <c r="G368" s="546"/>
      <c r="H368" s="546"/>
      <c r="I368" s="670">
        <v>0.61</v>
      </c>
    </row>
    <row r="369" spans="1:9" ht="18.75" customHeight="1" x14ac:dyDescent="0.3">
      <c r="A369" s="453"/>
      <c r="B369" s="400"/>
      <c r="C369" s="400"/>
      <c r="D369" s="562"/>
      <c r="E369" s="407"/>
      <c r="F369" s="407"/>
      <c r="G369" s="567"/>
      <c r="H369" s="564"/>
      <c r="I369" s="409"/>
    </row>
    <row r="370" spans="1:9" ht="18.75" customHeight="1" x14ac:dyDescent="0.3">
      <c r="A370" s="407" t="s">
        <v>271</v>
      </c>
      <c r="B370" s="407"/>
      <c r="C370" s="407"/>
      <c r="D370" s="407"/>
      <c r="E370" s="407"/>
      <c r="F370" s="407"/>
      <c r="G370" s="433"/>
      <c r="H370" s="433"/>
      <c r="I370" s="409"/>
    </row>
    <row r="371" spans="1:9" ht="18.75" customHeight="1" x14ac:dyDescent="0.3">
      <c r="A371" s="269"/>
      <c r="B371" s="270"/>
      <c r="C371" s="270"/>
      <c r="D371" s="270"/>
      <c r="E371" s="270"/>
      <c r="F371" s="269" t="s">
        <v>420</v>
      </c>
      <c r="G371" s="568">
        <f>SUM(G9:G370)</f>
        <v>315342.79999999987</v>
      </c>
      <c r="H371" s="568">
        <f t="shared" ref="H371:I371" si="0">SUM(H9:H370)</f>
        <v>318022.39999999985</v>
      </c>
      <c r="I371" s="568">
        <f t="shared" si="0"/>
        <v>62642.740000000027</v>
      </c>
    </row>
    <row r="372" spans="1:9" ht="18.75" customHeight="1" x14ac:dyDescent="0.3">
      <c r="A372" s="727"/>
      <c r="B372" s="18"/>
      <c r="C372" s="18"/>
      <c r="D372" s="18"/>
      <c r="E372" s="18"/>
      <c r="F372" s="727"/>
      <c r="G372" s="569"/>
      <c r="H372" s="569"/>
      <c r="I372" s="499"/>
    </row>
    <row r="373" spans="1:9" ht="18.75" customHeight="1" x14ac:dyDescent="0.3">
      <c r="A373" s="225" t="s">
        <v>409</v>
      </c>
      <c r="B373" s="225"/>
      <c r="C373" s="225"/>
      <c r="D373" s="225"/>
      <c r="E373" s="225"/>
      <c r="F373" s="225"/>
      <c r="G373" s="570"/>
      <c r="H373" s="570"/>
      <c r="I373" s="422"/>
    </row>
    <row r="374" spans="1:9" x14ac:dyDescent="0.3">
      <c r="A374" s="225"/>
      <c r="B374" s="225"/>
      <c r="C374" s="225"/>
      <c r="D374" s="225"/>
      <c r="E374" s="225"/>
      <c r="F374" s="225"/>
      <c r="G374" s="570"/>
      <c r="H374" s="570"/>
      <c r="I374" s="422"/>
    </row>
    <row r="375" spans="1:9" x14ac:dyDescent="0.3">
      <c r="A375" s="225"/>
      <c r="B375" s="225"/>
      <c r="C375" s="225"/>
      <c r="D375" s="225"/>
      <c r="E375" s="225"/>
      <c r="F375" s="225"/>
      <c r="G375" s="224"/>
      <c r="H375" s="224"/>
      <c r="I375" s="422"/>
    </row>
    <row r="376" spans="1:9" x14ac:dyDescent="0.3">
      <c r="A376" s="225" t="s">
        <v>107</v>
      </c>
      <c r="B376" s="225"/>
      <c r="C376" s="225"/>
      <c r="D376" s="225"/>
      <c r="E376" s="225"/>
      <c r="F376" s="225"/>
      <c r="G376" s="224"/>
      <c r="H376" s="224"/>
      <c r="I376" s="422"/>
    </row>
    <row r="377" spans="1:9" x14ac:dyDescent="0.3">
      <c r="A377" s="225"/>
      <c r="B377" s="225"/>
      <c r="C377" s="225"/>
      <c r="D377" s="225"/>
      <c r="E377" s="225"/>
      <c r="F377" s="225"/>
      <c r="G377" s="224"/>
      <c r="H377" s="224"/>
      <c r="I377" s="422"/>
    </row>
    <row r="378" spans="1:9" x14ac:dyDescent="0.3">
      <c r="A378" s="225"/>
      <c r="B378" s="225"/>
      <c r="C378" s="225"/>
      <c r="D378" s="225"/>
      <c r="E378" s="271"/>
      <c r="F378" s="271"/>
      <c r="G378" s="571"/>
      <c r="H378" s="224"/>
      <c r="I378" s="422"/>
    </row>
    <row r="379" spans="1:9" x14ac:dyDescent="0.3">
      <c r="A379" s="225"/>
      <c r="B379" s="225"/>
      <c r="C379" s="225" t="s">
        <v>515</v>
      </c>
      <c r="D379" s="225"/>
      <c r="E379" s="225"/>
      <c r="F379" s="225"/>
      <c r="G379" s="224"/>
      <c r="H379" s="224"/>
      <c r="I379" s="422"/>
    </row>
    <row r="380" spans="1:9" x14ac:dyDescent="0.3">
      <c r="A380" s="225"/>
      <c r="B380" s="225"/>
      <c r="C380" s="225" t="s">
        <v>374</v>
      </c>
      <c r="D380" s="225"/>
      <c r="E380" s="225"/>
      <c r="F380" s="225"/>
      <c r="G380" s="224"/>
      <c r="H380" s="224"/>
      <c r="I380" s="422"/>
    </row>
    <row r="381" spans="1:9" x14ac:dyDescent="0.3">
      <c r="C381" s="279" t="s">
        <v>139</v>
      </c>
    </row>
  </sheetData>
  <autoFilter ref="A8:I368"/>
  <printOptions gridLines="1"/>
  <pageMargins left="0.25" right="0.25" top="0.75" bottom="0.75" header="0.3" footer="0.3"/>
  <pageSetup scale="84" fitToHeight="0" orientation="landscape" r:id="rId1"/>
  <rowBreaks count="4" manualBreakCount="4">
    <brk id="265" max="45" man="1"/>
    <brk id="298" max="45" man="1"/>
    <brk id="334" max="44" man="1"/>
    <brk id="360" max="44" man="1"/>
  </rowBreaks>
  <ignoredErrors>
    <ignoredError sqref="D9:D178 D208:D335 D179:D20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7"/>
  <sheetViews>
    <sheetView view="pageBreakPreview" topLeftCell="A16" zoomScale="80" zoomScaleSheetLayoutView="80" workbookViewId="0">
      <selection activeCell="H34" sqref="H34:H35"/>
    </sheetView>
  </sheetViews>
  <sheetFormatPr defaultRowHeight="12.75" x14ac:dyDescent="0.2"/>
  <cols>
    <col min="1" max="1" width="5" style="64" customWidth="1"/>
    <col min="2" max="2" width="15.140625" style="64" customWidth="1"/>
    <col min="3" max="3" width="24.140625" style="64" customWidth="1"/>
    <col min="4" max="4" width="18.5703125" style="289" customWidth="1"/>
    <col min="5" max="5" width="19.140625" style="64" bestFit="1" customWidth="1"/>
    <col min="6" max="6" width="37.85546875" style="64" customWidth="1"/>
    <col min="7" max="7" width="9.42578125" style="64" customWidth="1"/>
    <col min="8" max="8" width="12" style="64" customWidth="1"/>
    <col min="9" max="9" width="13.28515625" style="64" customWidth="1"/>
    <col min="10" max="16384" width="9.140625" style="64"/>
  </cols>
  <sheetData>
    <row r="1" spans="1:9" s="316" customFormat="1" ht="15" x14ac:dyDescent="0.3">
      <c r="A1" s="38" t="s">
        <v>352</v>
      </c>
      <c r="B1" s="41"/>
      <c r="C1" s="41"/>
      <c r="D1" s="41"/>
      <c r="E1" s="41"/>
      <c r="F1" s="41"/>
      <c r="G1" s="773" t="s">
        <v>109</v>
      </c>
      <c r="H1" s="773"/>
      <c r="I1" s="587"/>
    </row>
    <row r="2" spans="1:9" s="316" customFormat="1" ht="15" x14ac:dyDescent="0.3">
      <c r="A2" s="40" t="s">
        <v>140</v>
      </c>
      <c r="B2" s="41"/>
      <c r="C2" s="41"/>
      <c r="D2" s="41"/>
      <c r="E2" s="41"/>
      <c r="F2" s="41"/>
      <c r="G2" s="774" t="str">
        <f>'ფორმა N1'!L2</f>
        <v>01/01/2019-31/12/2019</v>
      </c>
      <c r="H2" s="774"/>
      <c r="I2" s="40"/>
    </row>
    <row r="3" spans="1:9" s="316" customFormat="1" ht="15" x14ac:dyDescent="0.3">
      <c r="A3" s="40"/>
      <c r="B3" s="40"/>
      <c r="C3" s="40"/>
      <c r="D3" s="40"/>
      <c r="E3" s="40"/>
      <c r="F3" s="40"/>
      <c r="G3" s="587"/>
      <c r="H3" s="587"/>
      <c r="I3" s="587"/>
    </row>
    <row r="4" spans="1:9" s="316" customFormat="1" ht="15" x14ac:dyDescent="0.3">
      <c r="A4" s="41" t="str">
        <f>'ფორმა N2'!A4</f>
        <v>ანგარიშვალდებული პირის დასახელება:</v>
      </c>
      <c r="B4" s="41"/>
      <c r="C4" s="41"/>
      <c r="D4" s="41"/>
      <c r="E4" s="41"/>
      <c r="F4" s="41"/>
      <c r="G4" s="40"/>
      <c r="H4" s="40"/>
      <c r="I4" s="40"/>
    </row>
    <row r="5" spans="1:9" s="316" customFormat="1" ht="15" x14ac:dyDescent="0.3">
      <c r="A5" s="290" t="str">
        <f>'ფორმა N1'!A5</f>
        <v>მპგ "ევროპული საქართველო-მოძრაობა თავისუფლებისთვის"</v>
      </c>
      <c r="B5" s="41"/>
      <c r="C5" s="41"/>
      <c r="D5" s="41"/>
      <c r="E5" s="41"/>
      <c r="F5" s="41"/>
      <c r="G5" s="40"/>
      <c r="H5" s="40"/>
      <c r="I5" s="587"/>
    </row>
    <row r="6" spans="1:9" s="316" customFormat="1" ht="15" x14ac:dyDescent="0.3">
      <c r="A6" s="41"/>
      <c r="B6" s="41"/>
      <c r="C6" s="41"/>
      <c r="D6" s="41"/>
      <c r="E6" s="41"/>
      <c r="F6" s="41"/>
      <c r="G6" s="40"/>
      <c r="H6" s="40"/>
      <c r="I6" s="40"/>
    </row>
    <row r="7" spans="1:9" s="316" customFormat="1" ht="15" x14ac:dyDescent="0.3">
      <c r="A7" s="312"/>
      <c r="B7" s="583"/>
      <c r="C7" s="583"/>
      <c r="D7" s="583"/>
      <c r="E7" s="583"/>
      <c r="F7" s="583"/>
      <c r="G7" s="42"/>
      <c r="H7" s="42"/>
      <c r="I7" s="40"/>
    </row>
    <row r="8" spans="1:9" s="316" customFormat="1" ht="90" x14ac:dyDescent="0.2">
      <c r="A8" s="154" t="s">
        <v>64</v>
      </c>
      <c r="B8" s="43" t="s">
        <v>326</v>
      </c>
      <c r="C8" s="43" t="s">
        <v>327</v>
      </c>
      <c r="D8" s="43" t="s">
        <v>227</v>
      </c>
      <c r="E8" s="43" t="s">
        <v>330</v>
      </c>
      <c r="F8" s="43" t="s">
        <v>329</v>
      </c>
      <c r="G8" s="43" t="s">
        <v>371</v>
      </c>
      <c r="H8" s="43" t="s">
        <v>10</v>
      </c>
      <c r="I8" s="43" t="s">
        <v>9</v>
      </c>
    </row>
    <row r="9" spans="1:9" ht="18" customHeight="1" x14ac:dyDescent="0.2">
      <c r="A9" s="315">
        <v>1</v>
      </c>
      <c r="B9" s="573" t="s">
        <v>972</v>
      </c>
      <c r="C9" s="335" t="s">
        <v>776</v>
      </c>
      <c r="D9" s="384" t="s">
        <v>777</v>
      </c>
      <c r="E9" s="331" t="s">
        <v>1337</v>
      </c>
      <c r="F9" s="560" t="s">
        <v>2065</v>
      </c>
      <c r="G9" s="573" t="s">
        <v>1355</v>
      </c>
      <c r="H9" s="560">
        <v>30</v>
      </c>
      <c r="I9" s="560">
        <v>30</v>
      </c>
    </row>
    <row r="10" spans="1:9" ht="18" customHeight="1" x14ac:dyDescent="0.2">
      <c r="A10" s="315">
        <v>2</v>
      </c>
      <c r="B10" s="339" t="s">
        <v>1151</v>
      </c>
      <c r="C10" s="335" t="s">
        <v>1721</v>
      </c>
      <c r="D10" s="247" t="s">
        <v>2105</v>
      </c>
      <c r="E10" s="331" t="s">
        <v>1337</v>
      </c>
      <c r="F10" s="340" t="s">
        <v>2066</v>
      </c>
      <c r="G10" s="339" t="s">
        <v>1348</v>
      </c>
      <c r="H10" s="340">
        <v>3735.74</v>
      </c>
      <c r="I10" s="340">
        <v>3735.74</v>
      </c>
    </row>
    <row r="11" spans="1:9" ht="18" customHeight="1" x14ac:dyDescent="0.2">
      <c r="A11" s="315">
        <v>3</v>
      </c>
      <c r="B11" s="334" t="s">
        <v>1341</v>
      </c>
      <c r="C11" s="339" t="s">
        <v>1272</v>
      </c>
      <c r="D11" s="247" t="s">
        <v>1343</v>
      </c>
      <c r="E11" s="331" t="s">
        <v>1337</v>
      </c>
      <c r="F11" s="340" t="s">
        <v>2067</v>
      </c>
      <c r="G11" s="339" t="s">
        <v>1352</v>
      </c>
      <c r="H11" s="340">
        <v>15</v>
      </c>
      <c r="I11" s="340">
        <v>15</v>
      </c>
    </row>
    <row r="12" spans="1:9" ht="18" customHeight="1" x14ac:dyDescent="0.2">
      <c r="A12" s="315">
        <v>4</v>
      </c>
      <c r="B12" s="334" t="s">
        <v>1341</v>
      </c>
      <c r="C12" s="339" t="s">
        <v>1272</v>
      </c>
      <c r="D12" s="247" t="s">
        <v>1343</v>
      </c>
      <c r="E12" s="331" t="s">
        <v>1337</v>
      </c>
      <c r="F12" s="340" t="s">
        <v>2068</v>
      </c>
      <c r="G12" s="339" t="s">
        <v>1352</v>
      </c>
      <c r="H12" s="340">
        <v>15</v>
      </c>
      <c r="I12" s="340">
        <v>15</v>
      </c>
    </row>
    <row r="13" spans="1:9" ht="18" customHeight="1" x14ac:dyDescent="0.2">
      <c r="A13" s="315">
        <v>5</v>
      </c>
      <c r="B13" s="334" t="s">
        <v>1341</v>
      </c>
      <c r="C13" s="339" t="s">
        <v>1272</v>
      </c>
      <c r="D13" s="247" t="s">
        <v>1343</v>
      </c>
      <c r="E13" s="331" t="s">
        <v>1337</v>
      </c>
      <c r="F13" s="340" t="s">
        <v>2069</v>
      </c>
      <c r="G13" s="339" t="s">
        <v>1355</v>
      </c>
      <c r="H13" s="340">
        <v>100</v>
      </c>
      <c r="I13" s="340">
        <v>100</v>
      </c>
    </row>
    <row r="14" spans="1:9" ht="18" customHeight="1" x14ac:dyDescent="0.2">
      <c r="A14" s="315">
        <v>6</v>
      </c>
      <c r="B14" s="339" t="s">
        <v>814</v>
      </c>
      <c r="C14" s="335" t="s">
        <v>739</v>
      </c>
      <c r="D14" s="384" t="s">
        <v>740</v>
      </c>
      <c r="E14" s="331" t="s">
        <v>1337</v>
      </c>
      <c r="F14" s="340" t="s">
        <v>2068</v>
      </c>
      <c r="G14" s="339" t="s">
        <v>1352</v>
      </c>
      <c r="H14" s="340">
        <v>15</v>
      </c>
      <c r="I14" s="340">
        <v>15</v>
      </c>
    </row>
    <row r="15" spans="1:9" ht="18" customHeight="1" x14ac:dyDescent="0.2">
      <c r="A15" s="315">
        <v>7</v>
      </c>
      <c r="B15" s="339" t="s">
        <v>814</v>
      </c>
      <c r="C15" s="335" t="s">
        <v>739</v>
      </c>
      <c r="D15" s="384" t="s">
        <v>740</v>
      </c>
      <c r="E15" s="331" t="s">
        <v>1337</v>
      </c>
      <c r="F15" s="340" t="s">
        <v>2070</v>
      </c>
      <c r="G15" s="339" t="s">
        <v>1352</v>
      </c>
      <c r="H15" s="340">
        <v>15</v>
      </c>
      <c r="I15" s="340">
        <v>15</v>
      </c>
    </row>
    <row r="16" spans="1:9" ht="18" customHeight="1" x14ac:dyDescent="0.2">
      <c r="A16" s="315">
        <v>8</v>
      </c>
      <c r="B16" s="339" t="s">
        <v>814</v>
      </c>
      <c r="C16" s="335" t="s">
        <v>739</v>
      </c>
      <c r="D16" s="384" t="s">
        <v>740</v>
      </c>
      <c r="E16" s="331" t="s">
        <v>1337</v>
      </c>
      <c r="F16" s="340" t="s">
        <v>2069</v>
      </c>
      <c r="G16" s="339" t="s">
        <v>1355</v>
      </c>
      <c r="H16" s="340">
        <v>100</v>
      </c>
      <c r="I16" s="340">
        <v>100</v>
      </c>
    </row>
    <row r="17" spans="1:9" ht="18" customHeight="1" x14ac:dyDescent="0.2">
      <c r="A17" s="315">
        <v>9</v>
      </c>
      <c r="B17" s="339" t="s">
        <v>964</v>
      </c>
      <c r="C17" s="335" t="s">
        <v>714</v>
      </c>
      <c r="D17" s="247" t="s">
        <v>715</v>
      </c>
      <c r="E17" s="331" t="s">
        <v>1337</v>
      </c>
      <c r="F17" s="340" t="s">
        <v>2067</v>
      </c>
      <c r="G17" s="339" t="s">
        <v>1352</v>
      </c>
      <c r="H17" s="340">
        <v>15</v>
      </c>
      <c r="I17" s="340">
        <v>15</v>
      </c>
    </row>
    <row r="18" spans="1:9" ht="18" customHeight="1" x14ac:dyDescent="0.2">
      <c r="A18" s="315">
        <v>10</v>
      </c>
      <c r="B18" s="339" t="s">
        <v>964</v>
      </c>
      <c r="C18" s="335" t="s">
        <v>714</v>
      </c>
      <c r="D18" s="247" t="s">
        <v>715</v>
      </c>
      <c r="E18" s="331" t="s">
        <v>1337</v>
      </c>
      <c r="F18" s="340" t="s">
        <v>2068</v>
      </c>
      <c r="G18" s="339" t="s">
        <v>1352</v>
      </c>
      <c r="H18" s="340">
        <v>15</v>
      </c>
      <c r="I18" s="340">
        <v>15</v>
      </c>
    </row>
    <row r="19" spans="1:9" ht="18" customHeight="1" x14ac:dyDescent="0.2">
      <c r="A19" s="315">
        <v>11</v>
      </c>
      <c r="B19" s="339" t="s">
        <v>824</v>
      </c>
      <c r="C19" s="335" t="s">
        <v>825</v>
      </c>
      <c r="D19" s="385" t="s">
        <v>826</v>
      </c>
      <c r="E19" s="331" t="s">
        <v>1337</v>
      </c>
      <c r="F19" s="340" t="s">
        <v>2071</v>
      </c>
      <c r="G19" s="339" t="s">
        <v>1352</v>
      </c>
      <c r="H19" s="340">
        <v>30</v>
      </c>
      <c r="I19" s="340">
        <v>30</v>
      </c>
    </row>
    <row r="20" spans="1:9" ht="18" customHeight="1" x14ac:dyDescent="0.2">
      <c r="A20" s="315">
        <v>12</v>
      </c>
      <c r="B20" s="339" t="s">
        <v>814</v>
      </c>
      <c r="C20" s="335" t="s">
        <v>773</v>
      </c>
      <c r="D20" s="384" t="s">
        <v>774</v>
      </c>
      <c r="E20" s="331" t="s">
        <v>1337</v>
      </c>
      <c r="F20" s="340" t="s">
        <v>2072</v>
      </c>
      <c r="G20" s="339" t="s">
        <v>2073</v>
      </c>
      <c r="H20" s="340">
        <v>45</v>
      </c>
      <c r="I20" s="340">
        <v>45</v>
      </c>
    </row>
    <row r="21" spans="1:9" ht="18" customHeight="1" x14ac:dyDescent="0.2">
      <c r="A21" s="315">
        <v>13</v>
      </c>
      <c r="B21" s="339" t="s">
        <v>814</v>
      </c>
      <c r="C21" s="335" t="s">
        <v>739</v>
      </c>
      <c r="D21" s="384" t="s">
        <v>740</v>
      </c>
      <c r="E21" s="331" t="s">
        <v>1337</v>
      </c>
      <c r="F21" s="340" t="s">
        <v>2072</v>
      </c>
      <c r="G21" s="339" t="s">
        <v>2073</v>
      </c>
      <c r="H21" s="340">
        <v>45</v>
      </c>
      <c r="I21" s="340">
        <v>45</v>
      </c>
    </row>
    <row r="22" spans="1:9" ht="18" customHeight="1" x14ac:dyDescent="0.2">
      <c r="A22" s="315">
        <v>14</v>
      </c>
      <c r="B22" s="339" t="s">
        <v>824</v>
      </c>
      <c r="C22" s="335" t="s">
        <v>825</v>
      </c>
      <c r="D22" s="385" t="s">
        <v>826</v>
      </c>
      <c r="E22" s="331" t="s">
        <v>1337</v>
      </c>
      <c r="F22" s="340" t="s">
        <v>2072</v>
      </c>
      <c r="G22" s="339" t="s">
        <v>2073</v>
      </c>
      <c r="H22" s="340">
        <v>45</v>
      </c>
      <c r="I22" s="340">
        <v>45</v>
      </c>
    </row>
    <row r="23" spans="1:9" ht="18" customHeight="1" x14ac:dyDescent="0.2">
      <c r="A23" s="315">
        <v>15</v>
      </c>
      <c r="B23" s="339" t="s">
        <v>970</v>
      </c>
      <c r="C23" s="339" t="s">
        <v>757</v>
      </c>
      <c r="D23" s="383" t="s">
        <v>758</v>
      </c>
      <c r="E23" s="331" t="s">
        <v>1337</v>
      </c>
      <c r="F23" s="340" t="s">
        <v>2074</v>
      </c>
      <c r="G23" s="339" t="s">
        <v>1355</v>
      </c>
      <c r="H23" s="340">
        <v>30</v>
      </c>
      <c r="I23" s="340">
        <v>30</v>
      </c>
    </row>
    <row r="24" spans="1:9" ht="18" customHeight="1" x14ac:dyDescent="0.2">
      <c r="A24" s="315">
        <v>16</v>
      </c>
      <c r="B24" s="335" t="s">
        <v>1341</v>
      </c>
      <c r="C24" s="339" t="s">
        <v>1272</v>
      </c>
      <c r="D24" s="247" t="s">
        <v>1343</v>
      </c>
      <c r="E24" s="331" t="s">
        <v>1337</v>
      </c>
      <c r="F24" s="340" t="s">
        <v>2075</v>
      </c>
      <c r="G24" s="339" t="s">
        <v>2073</v>
      </c>
      <c r="H24" s="340">
        <v>115</v>
      </c>
      <c r="I24" s="340">
        <v>115</v>
      </c>
    </row>
    <row r="25" spans="1:9" ht="18" customHeight="1" x14ac:dyDescent="0.2">
      <c r="A25" s="315">
        <v>17</v>
      </c>
      <c r="B25" s="339" t="s">
        <v>752</v>
      </c>
      <c r="C25" s="335" t="s">
        <v>969</v>
      </c>
      <c r="D25" s="382" t="s">
        <v>754</v>
      </c>
      <c r="E25" s="331" t="s">
        <v>1337</v>
      </c>
      <c r="F25" s="340" t="s">
        <v>2076</v>
      </c>
      <c r="G25" s="339" t="s">
        <v>2073</v>
      </c>
      <c r="H25" s="340">
        <v>45</v>
      </c>
      <c r="I25" s="340">
        <v>45</v>
      </c>
    </row>
    <row r="26" spans="1:9" ht="18" customHeight="1" x14ac:dyDescent="0.2">
      <c r="A26" s="315">
        <v>18</v>
      </c>
      <c r="B26" s="339" t="s">
        <v>745</v>
      </c>
      <c r="C26" s="335" t="s">
        <v>746</v>
      </c>
      <c r="D26" s="385" t="s">
        <v>747</v>
      </c>
      <c r="E26" s="331" t="s">
        <v>1337</v>
      </c>
      <c r="F26" s="340" t="s">
        <v>2076</v>
      </c>
      <c r="G26" s="339" t="s">
        <v>2073</v>
      </c>
      <c r="H26" s="340">
        <v>45</v>
      </c>
      <c r="I26" s="340">
        <v>45</v>
      </c>
    </row>
    <row r="27" spans="1:9" ht="18" customHeight="1" x14ac:dyDescent="0.2">
      <c r="A27" s="315">
        <v>19</v>
      </c>
      <c r="B27" s="339" t="s">
        <v>907</v>
      </c>
      <c r="C27" s="335" t="s">
        <v>1723</v>
      </c>
      <c r="D27" s="247" t="s">
        <v>2106</v>
      </c>
      <c r="E27" s="331" t="s">
        <v>1337</v>
      </c>
      <c r="F27" s="334" t="s">
        <v>2101</v>
      </c>
      <c r="G27" s="339"/>
      <c r="H27" s="340">
        <v>0</v>
      </c>
      <c r="I27" s="340">
        <v>1741.63</v>
      </c>
    </row>
    <row r="28" spans="1:9" ht="18" customHeight="1" x14ac:dyDescent="0.2">
      <c r="A28" s="315">
        <v>20</v>
      </c>
      <c r="B28" s="339" t="s">
        <v>824</v>
      </c>
      <c r="C28" s="335" t="s">
        <v>825</v>
      </c>
      <c r="D28" s="385" t="s">
        <v>826</v>
      </c>
      <c r="E28" s="331" t="s">
        <v>1337</v>
      </c>
      <c r="F28" s="340" t="s">
        <v>2077</v>
      </c>
      <c r="G28" s="339" t="s">
        <v>1352</v>
      </c>
      <c r="H28" s="340">
        <v>115</v>
      </c>
      <c r="I28" s="340">
        <v>115</v>
      </c>
    </row>
    <row r="29" spans="1:9" ht="18" customHeight="1" x14ac:dyDescent="0.2">
      <c r="A29" s="315">
        <v>21</v>
      </c>
      <c r="B29" s="339" t="s">
        <v>752</v>
      </c>
      <c r="C29" s="335" t="s">
        <v>969</v>
      </c>
      <c r="D29" s="382" t="s">
        <v>754</v>
      </c>
      <c r="E29" s="331" t="s">
        <v>1337</v>
      </c>
      <c r="F29" s="340" t="s">
        <v>2078</v>
      </c>
      <c r="G29" s="339" t="s">
        <v>1355</v>
      </c>
      <c r="H29" s="340">
        <v>80</v>
      </c>
      <c r="I29" s="340">
        <v>80</v>
      </c>
    </row>
    <row r="30" spans="1:9" ht="18" customHeight="1" x14ac:dyDescent="0.3">
      <c r="A30" s="315">
        <v>22</v>
      </c>
      <c r="B30" s="574" t="s">
        <v>1341</v>
      </c>
      <c r="C30" s="339" t="s">
        <v>1272</v>
      </c>
      <c r="D30" s="247" t="s">
        <v>1343</v>
      </c>
      <c r="E30" s="331" t="s">
        <v>1337</v>
      </c>
      <c r="F30" s="340" t="s">
        <v>2078</v>
      </c>
      <c r="G30" s="339" t="s">
        <v>1355</v>
      </c>
      <c r="H30" s="340">
        <v>80</v>
      </c>
      <c r="I30" s="340">
        <v>80</v>
      </c>
    </row>
    <row r="31" spans="1:9" ht="18" customHeight="1" x14ac:dyDescent="0.3">
      <c r="A31" s="315">
        <v>23</v>
      </c>
      <c r="B31" s="339" t="s">
        <v>907</v>
      </c>
      <c r="C31" s="574" t="s">
        <v>1324</v>
      </c>
      <c r="D31" s="385" t="s">
        <v>1325</v>
      </c>
      <c r="E31" s="331" t="s">
        <v>1337</v>
      </c>
      <c r="F31" s="340" t="s">
        <v>2078</v>
      </c>
      <c r="G31" s="339" t="s">
        <v>1352</v>
      </c>
      <c r="H31" s="340">
        <v>15</v>
      </c>
      <c r="I31" s="340">
        <v>15</v>
      </c>
    </row>
    <row r="32" spans="1:9" ht="18" customHeight="1" x14ac:dyDescent="0.3">
      <c r="A32" s="315">
        <v>24</v>
      </c>
      <c r="B32" s="339" t="s">
        <v>972</v>
      </c>
      <c r="C32" s="574" t="s">
        <v>776</v>
      </c>
      <c r="D32" s="384" t="s">
        <v>777</v>
      </c>
      <c r="E32" s="331" t="s">
        <v>1337</v>
      </c>
      <c r="F32" s="340" t="s">
        <v>2078</v>
      </c>
      <c r="G32" s="339" t="s">
        <v>1352</v>
      </c>
      <c r="H32" s="340">
        <v>15</v>
      </c>
      <c r="I32" s="340">
        <v>15</v>
      </c>
    </row>
    <row r="33" spans="1:9" ht="18" customHeight="1" x14ac:dyDescent="0.2">
      <c r="A33" s="315">
        <v>25</v>
      </c>
      <c r="B33" s="339" t="s">
        <v>970</v>
      </c>
      <c r="C33" s="339" t="s">
        <v>757</v>
      </c>
      <c r="D33" s="383" t="s">
        <v>758</v>
      </c>
      <c r="E33" s="331" t="s">
        <v>1337</v>
      </c>
      <c r="F33" s="340" t="s">
        <v>2078</v>
      </c>
      <c r="G33" s="339" t="s">
        <v>1352</v>
      </c>
      <c r="H33" s="340">
        <v>15</v>
      </c>
      <c r="I33" s="340">
        <v>15</v>
      </c>
    </row>
    <row r="34" spans="1:9" ht="19.5" customHeight="1" x14ac:dyDescent="0.2">
      <c r="A34" s="315">
        <v>26</v>
      </c>
      <c r="B34" s="387" t="s">
        <v>1356</v>
      </c>
      <c r="C34" s="335" t="s">
        <v>1357</v>
      </c>
      <c r="D34" s="460" t="s">
        <v>1358</v>
      </c>
      <c r="E34" s="331" t="s">
        <v>1337</v>
      </c>
      <c r="F34" s="334" t="s">
        <v>1359</v>
      </c>
      <c r="G34" s="400" t="s">
        <v>1355</v>
      </c>
      <c r="H34" s="334">
        <v>2676.3</v>
      </c>
      <c r="I34" s="334">
        <v>0</v>
      </c>
    </row>
    <row r="35" spans="1:9" ht="19.5" customHeight="1" x14ac:dyDescent="0.3">
      <c r="A35" s="315">
        <v>27</v>
      </c>
      <c r="B35" s="387" t="s">
        <v>803</v>
      </c>
      <c r="C35" s="335" t="s">
        <v>1349</v>
      </c>
      <c r="D35" s="401" t="s">
        <v>1350</v>
      </c>
      <c r="E35" s="331" t="s">
        <v>1337</v>
      </c>
      <c r="F35" s="334" t="s">
        <v>1359</v>
      </c>
      <c r="G35" s="400" t="s">
        <v>1355</v>
      </c>
      <c r="H35" s="334">
        <v>2676.3</v>
      </c>
      <c r="I35" s="334">
        <v>0</v>
      </c>
    </row>
    <row r="36" spans="1:9" ht="15" customHeight="1" x14ac:dyDescent="0.3">
      <c r="A36" s="223"/>
      <c r="H36" s="274"/>
      <c r="I36" s="274"/>
    </row>
    <row r="37" spans="1:9" ht="15" customHeight="1" x14ac:dyDescent="0.3">
      <c r="A37" s="225" t="s">
        <v>336</v>
      </c>
    </row>
    <row r="38" spans="1:9" ht="15" customHeight="1" x14ac:dyDescent="0.3">
      <c r="A38" s="225" t="s">
        <v>339</v>
      </c>
    </row>
    <row r="39" spans="1:9" ht="15" x14ac:dyDescent="0.3">
      <c r="A39" s="225"/>
      <c r="B39" s="16"/>
      <c r="C39" s="16"/>
      <c r="D39" s="16"/>
      <c r="E39" s="16"/>
      <c r="F39" s="16"/>
      <c r="G39" s="16"/>
      <c r="H39" s="16"/>
      <c r="I39" s="252"/>
    </row>
    <row r="40" spans="1:9" ht="15" x14ac:dyDescent="0.3">
      <c r="A40" s="225"/>
      <c r="B40" s="16"/>
      <c r="C40" s="16"/>
      <c r="D40" s="16"/>
      <c r="E40" s="16"/>
      <c r="G40" s="16"/>
      <c r="H40" s="16"/>
      <c r="I40" s="252"/>
    </row>
    <row r="41" spans="1:9" x14ac:dyDescent="0.2">
      <c r="A41" s="226"/>
      <c r="B41" s="226"/>
      <c r="C41" s="226"/>
      <c r="D41" s="304"/>
      <c r="E41" s="226"/>
      <c r="F41" s="226"/>
      <c r="G41" s="226"/>
      <c r="H41" s="226"/>
      <c r="I41" s="252"/>
    </row>
    <row r="42" spans="1:9" ht="15" x14ac:dyDescent="0.3">
      <c r="A42" s="217" t="s">
        <v>107</v>
      </c>
      <c r="B42" s="16"/>
      <c r="C42" s="16"/>
      <c r="D42" s="16"/>
      <c r="E42" s="16"/>
      <c r="F42" s="16"/>
      <c r="G42" s="16"/>
      <c r="H42" s="16"/>
      <c r="I42" s="252"/>
    </row>
    <row r="43" spans="1:9" ht="15" x14ac:dyDescent="0.3">
      <c r="A43" s="16"/>
      <c r="B43" s="16"/>
      <c r="C43" s="16"/>
      <c r="D43" s="16"/>
      <c r="E43" s="16"/>
      <c r="F43" s="16"/>
      <c r="G43" s="16"/>
      <c r="H43" s="16"/>
      <c r="I43" s="252"/>
    </row>
    <row r="44" spans="1:9" ht="15" x14ac:dyDescent="0.3">
      <c r="A44" s="16"/>
      <c r="B44" s="16"/>
      <c r="C44" s="16"/>
      <c r="D44" s="16"/>
      <c r="E44" s="16"/>
      <c r="F44" s="16"/>
      <c r="G44" s="16"/>
      <c r="H44" s="65"/>
      <c r="I44" s="252"/>
    </row>
    <row r="45" spans="1:9" ht="15" x14ac:dyDescent="0.3">
      <c r="A45" s="217"/>
      <c r="B45" s="217" t="s">
        <v>266</v>
      </c>
      <c r="C45" s="217"/>
      <c r="D45" s="217"/>
      <c r="E45" s="217"/>
      <c r="F45" s="217"/>
      <c r="G45" s="16"/>
      <c r="H45" s="65"/>
      <c r="I45" s="252"/>
    </row>
    <row r="46" spans="1:9" ht="15" x14ac:dyDescent="0.3">
      <c r="A46" s="16"/>
      <c r="B46" s="16" t="s">
        <v>265</v>
      </c>
      <c r="C46" s="16"/>
      <c r="D46" s="16"/>
      <c r="E46" s="16"/>
      <c r="F46" s="16"/>
      <c r="G46" s="16"/>
      <c r="H46" s="65"/>
      <c r="I46" s="252"/>
    </row>
    <row r="47" spans="1:9" x14ac:dyDescent="0.2">
      <c r="A47" s="218"/>
      <c r="B47" s="218" t="s">
        <v>139</v>
      </c>
      <c r="C47" s="218"/>
      <c r="D47" s="218"/>
      <c r="E47" s="218"/>
      <c r="F47" s="218"/>
    </row>
  </sheetData>
  <mergeCells count="2">
    <mergeCell ref="G1:H1"/>
    <mergeCell ref="G2:H2"/>
  </mergeCells>
  <printOptions gridLines="1"/>
  <pageMargins left="0.25" right="0.25" top="0.75" bottom="0.75" header="0.3" footer="0.3"/>
  <pageSetup scale="67" fitToHeight="0" orientation="portrait" r:id="rId1"/>
  <ignoredErrors>
    <ignoredError sqref="G9:G27 G28:G3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O30" sqref="O30"/>
    </sheetView>
  </sheetViews>
  <sheetFormatPr defaultRowHeight="12.75" x14ac:dyDescent="0.2"/>
  <cols>
    <col min="1" max="1" width="5.42578125" style="108" customWidth="1"/>
    <col min="2" max="2" width="13.140625" style="108" customWidth="1"/>
    <col min="3" max="3" width="15.140625" style="108" customWidth="1"/>
    <col min="4" max="4" width="18" style="108" customWidth="1"/>
    <col min="5" max="5" width="20.5703125" style="108" customWidth="1"/>
    <col min="6" max="6" width="21.28515625" style="108" customWidth="1"/>
    <col min="7" max="7" width="15.140625" style="108" customWidth="1"/>
    <col min="8" max="8" width="15.5703125" style="108" customWidth="1"/>
    <col min="9" max="9" width="13.42578125" style="108" customWidth="1"/>
    <col min="10" max="10" width="0" style="108" hidden="1" customWidth="1"/>
    <col min="11" max="16384" width="9.140625" style="108"/>
  </cols>
  <sheetData>
    <row r="1" spans="1:10" ht="15" x14ac:dyDescent="0.3">
      <c r="A1" s="38" t="s">
        <v>427</v>
      </c>
      <c r="B1" s="38"/>
      <c r="C1" s="41"/>
      <c r="D1" s="41"/>
      <c r="E1" s="41"/>
      <c r="F1" s="41"/>
      <c r="G1" s="773" t="s">
        <v>109</v>
      </c>
      <c r="H1" s="773"/>
    </row>
    <row r="2" spans="1:10" ht="15" x14ac:dyDescent="0.3">
      <c r="A2" s="40" t="s">
        <v>140</v>
      </c>
      <c r="B2" s="38"/>
      <c r="C2" s="41"/>
      <c r="D2" s="41"/>
      <c r="E2" s="41"/>
      <c r="F2" s="41"/>
      <c r="G2" s="766" t="str">
        <f>'ფორმა N1'!L2</f>
        <v>01/01/2019-31/12/2019</v>
      </c>
      <c r="H2" s="766"/>
    </row>
    <row r="3" spans="1:10" ht="15" x14ac:dyDescent="0.3">
      <c r="A3" s="40"/>
      <c r="B3" s="40"/>
      <c r="C3" s="40"/>
      <c r="D3" s="40"/>
      <c r="E3" s="40"/>
      <c r="F3" s="40"/>
      <c r="G3" s="124"/>
      <c r="H3" s="124"/>
    </row>
    <row r="4" spans="1:10" ht="15" x14ac:dyDescent="0.3">
      <c r="A4" s="41" t="str">
        <f>'ფორმა N2'!A4</f>
        <v>ანგარიშვალდებული პირის დასახელება:</v>
      </c>
      <c r="B4" s="41"/>
      <c r="C4" s="41"/>
      <c r="D4" s="41"/>
      <c r="E4" s="41"/>
      <c r="F4" s="41"/>
      <c r="G4" s="40"/>
      <c r="H4" s="40"/>
    </row>
    <row r="5" spans="1:10" ht="15" x14ac:dyDescent="0.3">
      <c r="A5" s="193" t="str">
        <f>'ფორმა N1'!A5</f>
        <v>მპგ "ევროპული საქართველო-მოძრაობა თავისუფლებისთვის"</v>
      </c>
      <c r="B5" s="44"/>
      <c r="C5" s="44"/>
      <c r="D5" s="44"/>
      <c r="E5" s="44"/>
      <c r="F5" s="44"/>
      <c r="G5" s="45"/>
      <c r="H5" s="45"/>
    </row>
    <row r="6" spans="1:10" ht="15" x14ac:dyDescent="0.3">
      <c r="A6" s="41"/>
      <c r="B6" s="41"/>
      <c r="C6" s="41"/>
      <c r="D6" s="41"/>
      <c r="E6" s="41"/>
      <c r="F6" s="41"/>
      <c r="G6" s="40"/>
      <c r="H6" s="40"/>
    </row>
    <row r="7" spans="1:10" ht="15" x14ac:dyDescent="0.2">
      <c r="A7" s="123"/>
      <c r="B7" s="123"/>
      <c r="C7" s="123"/>
      <c r="D7" s="127"/>
      <c r="E7" s="123"/>
      <c r="F7" s="123"/>
      <c r="G7" s="42"/>
      <c r="H7" s="42"/>
    </row>
    <row r="8" spans="1:10" ht="30" x14ac:dyDescent="0.2">
      <c r="A8" s="50" t="s">
        <v>64</v>
      </c>
      <c r="B8" s="50" t="s">
        <v>326</v>
      </c>
      <c r="C8" s="50" t="s">
        <v>327</v>
      </c>
      <c r="D8" s="50" t="s">
        <v>227</v>
      </c>
      <c r="E8" s="50" t="s">
        <v>335</v>
      </c>
      <c r="F8" s="50" t="s">
        <v>328</v>
      </c>
      <c r="G8" s="43" t="s">
        <v>10</v>
      </c>
      <c r="H8" s="43" t="s">
        <v>9</v>
      </c>
      <c r="J8" s="135" t="s">
        <v>334</v>
      </c>
    </row>
    <row r="9" spans="1:10" ht="15" x14ac:dyDescent="0.2">
      <c r="A9" s="57"/>
      <c r="B9" s="57"/>
      <c r="C9" s="57"/>
      <c r="D9" s="57"/>
      <c r="E9" s="57"/>
      <c r="F9" s="57"/>
      <c r="G9" s="4"/>
      <c r="H9" s="4"/>
      <c r="J9" s="135" t="s">
        <v>0</v>
      </c>
    </row>
    <row r="10" spans="1:10" ht="15" x14ac:dyDescent="0.2">
      <c r="A10" s="57"/>
      <c r="B10" s="57"/>
      <c r="C10" s="57"/>
      <c r="D10" s="57"/>
      <c r="E10" s="57"/>
      <c r="F10" s="57"/>
      <c r="G10" s="4"/>
      <c r="H10" s="4"/>
    </row>
    <row r="11" spans="1:10" ht="15" x14ac:dyDescent="0.2">
      <c r="A11" s="47"/>
      <c r="B11" s="47"/>
      <c r="C11" s="47"/>
      <c r="D11" s="47"/>
      <c r="E11" s="47"/>
      <c r="F11" s="47"/>
      <c r="G11" s="4"/>
      <c r="H11" s="4"/>
    </row>
    <row r="12" spans="1:10" ht="15" x14ac:dyDescent="0.2">
      <c r="A12" s="47"/>
      <c r="B12" s="47"/>
      <c r="C12" s="47"/>
      <c r="D12" s="47"/>
      <c r="E12" s="47"/>
      <c r="F12" s="47"/>
      <c r="G12" s="4"/>
      <c r="H12" s="4"/>
    </row>
    <row r="13" spans="1:10" ht="15" x14ac:dyDescent="0.2">
      <c r="A13" s="47"/>
      <c r="B13" s="47"/>
      <c r="C13" s="47"/>
      <c r="D13" s="47"/>
      <c r="E13" s="47"/>
      <c r="F13" s="47"/>
      <c r="G13" s="4"/>
      <c r="H13" s="4"/>
    </row>
    <row r="14" spans="1:10" ht="15" x14ac:dyDescent="0.2">
      <c r="A14" s="47"/>
      <c r="B14" s="47"/>
      <c r="C14" s="47"/>
      <c r="D14" s="47"/>
      <c r="E14" s="47"/>
      <c r="F14" s="47"/>
      <c r="G14" s="4"/>
      <c r="H14" s="4"/>
    </row>
    <row r="15" spans="1:10" ht="15" x14ac:dyDescent="0.2">
      <c r="A15" s="47"/>
      <c r="B15" s="47"/>
      <c r="C15" s="47"/>
      <c r="D15" s="47"/>
      <c r="E15" s="47"/>
      <c r="F15" s="47"/>
      <c r="G15" s="4"/>
      <c r="H15" s="4"/>
    </row>
    <row r="16" spans="1:10" ht="15" x14ac:dyDescent="0.2">
      <c r="A16" s="47"/>
      <c r="B16" s="47"/>
      <c r="C16" s="47"/>
      <c r="D16" s="47"/>
      <c r="E16" s="47"/>
      <c r="F16" s="47"/>
      <c r="G16" s="4"/>
      <c r="H16" s="4"/>
    </row>
    <row r="17" spans="1:8" ht="15" x14ac:dyDescent="0.2">
      <c r="A17" s="47"/>
      <c r="B17" s="47"/>
      <c r="C17" s="47"/>
      <c r="D17" s="47"/>
      <c r="E17" s="47"/>
      <c r="F17" s="47"/>
      <c r="G17" s="4"/>
      <c r="H17" s="4"/>
    </row>
    <row r="18" spans="1:8" ht="15" x14ac:dyDescent="0.2">
      <c r="A18" s="47"/>
      <c r="B18" s="47"/>
      <c r="C18" s="47"/>
      <c r="D18" s="47"/>
      <c r="E18" s="47"/>
      <c r="F18" s="47"/>
      <c r="G18" s="4"/>
      <c r="H18" s="4"/>
    </row>
    <row r="19" spans="1:8" ht="15" x14ac:dyDescent="0.2">
      <c r="A19" s="47"/>
      <c r="B19" s="47"/>
      <c r="C19" s="47"/>
      <c r="D19" s="47"/>
      <c r="E19" s="47"/>
      <c r="F19" s="47"/>
      <c r="G19" s="4"/>
      <c r="H19" s="4"/>
    </row>
    <row r="20" spans="1:8" ht="15" x14ac:dyDescent="0.2">
      <c r="A20" s="47"/>
      <c r="B20" s="47"/>
      <c r="C20" s="47"/>
      <c r="D20" s="47"/>
      <c r="E20" s="47"/>
      <c r="F20" s="47"/>
      <c r="G20" s="4"/>
      <c r="H20" s="4"/>
    </row>
    <row r="21" spans="1:8" ht="15" x14ac:dyDescent="0.2">
      <c r="A21" s="47"/>
      <c r="B21" s="47"/>
      <c r="C21" s="47"/>
      <c r="D21" s="47"/>
      <c r="E21" s="47"/>
      <c r="F21" s="47"/>
      <c r="G21" s="4"/>
      <c r="H21" s="4"/>
    </row>
    <row r="22" spans="1:8" ht="15" x14ac:dyDescent="0.2">
      <c r="A22" s="47"/>
      <c r="B22" s="47"/>
      <c r="C22" s="47"/>
      <c r="D22" s="47"/>
      <c r="E22" s="47"/>
      <c r="F22" s="47"/>
      <c r="G22" s="4"/>
      <c r="H22" s="4"/>
    </row>
    <row r="23" spans="1:8" ht="15" x14ac:dyDescent="0.2">
      <c r="A23" s="47"/>
      <c r="B23" s="47"/>
      <c r="C23" s="47"/>
      <c r="D23" s="47"/>
      <c r="E23" s="47"/>
      <c r="F23" s="47"/>
      <c r="G23" s="4"/>
      <c r="H23" s="4"/>
    </row>
    <row r="24" spans="1:8" ht="15" x14ac:dyDescent="0.2">
      <c r="A24" s="47"/>
      <c r="B24" s="47"/>
      <c r="C24" s="47"/>
      <c r="D24" s="47"/>
      <c r="E24" s="47"/>
      <c r="F24" s="47"/>
      <c r="G24" s="4"/>
      <c r="H24" s="4"/>
    </row>
    <row r="25" spans="1:8" ht="15" x14ac:dyDescent="0.2">
      <c r="A25" s="47"/>
      <c r="B25" s="47"/>
      <c r="C25" s="47"/>
      <c r="D25" s="47"/>
      <c r="E25" s="47"/>
      <c r="F25" s="47"/>
      <c r="G25" s="4"/>
      <c r="H25" s="4"/>
    </row>
    <row r="26" spans="1:8" ht="15" x14ac:dyDescent="0.2">
      <c r="A26" s="47"/>
      <c r="B26" s="47"/>
      <c r="C26" s="47"/>
      <c r="D26" s="47"/>
      <c r="E26" s="47"/>
      <c r="F26" s="47"/>
      <c r="G26" s="4"/>
      <c r="H26" s="4"/>
    </row>
    <row r="27" spans="1:8" ht="15" x14ac:dyDescent="0.2">
      <c r="A27" s="47"/>
      <c r="B27" s="47"/>
      <c r="C27" s="47"/>
      <c r="D27" s="47"/>
      <c r="E27" s="47"/>
      <c r="F27" s="47"/>
      <c r="G27" s="4"/>
      <c r="H27" s="4"/>
    </row>
    <row r="28" spans="1:8" ht="15" x14ac:dyDescent="0.2">
      <c r="A28" s="47"/>
      <c r="B28" s="47"/>
      <c r="C28" s="47"/>
      <c r="D28" s="47"/>
      <c r="E28" s="47"/>
      <c r="F28" s="47"/>
      <c r="G28" s="4"/>
      <c r="H28" s="4"/>
    </row>
    <row r="29" spans="1:8" ht="15" x14ac:dyDescent="0.2">
      <c r="A29" s="47"/>
      <c r="B29" s="47"/>
      <c r="C29" s="47"/>
      <c r="D29" s="47"/>
      <c r="E29" s="47"/>
      <c r="F29" s="47"/>
      <c r="G29" s="4"/>
      <c r="H29" s="4"/>
    </row>
    <row r="30" spans="1:8" ht="15" x14ac:dyDescent="0.2">
      <c r="A30" s="47"/>
      <c r="B30" s="47"/>
      <c r="C30" s="47"/>
      <c r="D30" s="47"/>
      <c r="E30" s="47"/>
      <c r="F30" s="47"/>
      <c r="G30" s="4"/>
      <c r="H30" s="4"/>
    </row>
    <row r="31" spans="1:8" ht="15" x14ac:dyDescent="0.2">
      <c r="A31" s="47"/>
      <c r="B31" s="47"/>
      <c r="C31" s="47"/>
      <c r="D31" s="47"/>
      <c r="E31" s="47"/>
      <c r="F31" s="47"/>
      <c r="G31" s="4"/>
      <c r="H31" s="4"/>
    </row>
    <row r="32" spans="1:8" ht="15" x14ac:dyDescent="0.2">
      <c r="A32" s="47"/>
      <c r="B32" s="47"/>
      <c r="C32" s="47"/>
      <c r="D32" s="47"/>
      <c r="E32" s="47"/>
      <c r="F32" s="47"/>
      <c r="G32" s="4"/>
      <c r="H32" s="4"/>
    </row>
    <row r="33" spans="1:9" ht="15" x14ac:dyDescent="0.2">
      <c r="A33" s="47"/>
      <c r="B33" s="47"/>
      <c r="C33" s="47"/>
      <c r="D33" s="47"/>
      <c r="E33" s="47"/>
      <c r="F33" s="47"/>
      <c r="G33" s="4"/>
      <c r="H33" s="4"/>
    </row>
    <row r="34" spans="1:9" ht="15" x14ac:dyDescent="0.3">
      <c r="A34" s="47"/>
      <c r="B34" s="58"/>
      <c r="C34" s="58"/>
      <c r="D34" s="58"/>
      <c r="E34" s="58"/>
      <c r="F34" s="58" t="s">
        <v>333</v>
      </c>
      <c r="G34" s="46">
        <f>SUM(G9:G33)</f>
        <v>0</v>
      </c>
      <c r="H34" s="46">
        <f>SUM(H9:H33)</f>
        <v>0</v>
      </c>
    </row>
    <row r="35" spans="1:9" ht="15" x14ac:dyDescent="0.3">
      <c r="A35" s="133"/>
      <c r="B35" s="133"/>
      <c r="C35" s="133"/>
      <c r="D35" s="133"/>
      <c r="E35" s="133"/>
      <c r="F35" s="133"/>
      <c r="G35" s="133"/>
      <c r="H35" s="107"/>
      <c r="I35" s="107"/>
    </row>
    <row r="36" spans="1:9" ht="15" x14ac:dyDescent="0.3">
      <c r="A36" s="134" t="s">
        <v>380</v>
      </c>
      <c r="B36" s="134"/>
      <c r="C36" s="133"/>
      <c r="D36" s="133"/>
      <c r="E36" s="133"/>
      <c r="F36" s="133"/>
      <c r="G36" s="133"/>
      <c r="H36" s="107"/>
      <c r="I36" s="107"/>
    </row>
    <row r="37" spans="1:9" ht="15" x14ac:dyDescent="0.3">
      <c r="A37" s="134" t="s">
        <v>332</v>
      </c>
      <c r="B37" s="134"/>
      <c r="C37" s="133"/>
      <c r="D37" s="133"/>
      <c r="E37" s="133"/>
      <c r="F37" s="133"/>
      <c r="G37" s="133"/>
      <c r="H37" s="107"/>
      <c r="I37" s="107"/>
    </row>
    <row r="38" spans="1:9" ht="15" x14ac:dyDescent="0.3">
      <c r="A38" s="134"/>
      <c r="B38" s="134"/>
      <c r="C38" s="107"/>
      <c r="D38" s="107"/>
      <c r="E38" s="107"/>
      <c r="F38" s="107"/>
      <c r="G38" s="107"/>
      <c r="H38" s="107"/>
      <c r="I38" s="107"/>
    </row>
    <row r="39" spans="1:9" ht="15" x14ac:dyDescent="0.3">
      <c r="A39" s="134"/>
      <c r="B39" s="134"/>
      <c r="C39" s="107"/>
      <c r="D39" s="107"/>
      <c r="E39" s="107"/>
      <c r="F39" s="107"/>
      <c r="G39" s="107"/>
      <c r="H39" s="107"/>
      <c r="I39" s="107"/>
    </row>
    <row r="40" spans="1:9" x14ac:dyDescent="0.2">
      <c r="A40" s="131"/>
      <c r="B40" s="131"/>
      <c r="C40" s="131"/>
      <c r="D40" s="131"/>
      <c r="E40" s="131"/>
      <c r="F40" s="131"/>
      <c r="G40" s="131"/>
      <c r="H40" s="131"/>
      <c r="I40" s="131"/>
    </row>
    <row r="41" spans="1:9" ht="15" x14ac:dyDescent="0.3">
      <c r="A41" s="113" t="s">
        <v>107</v>
      </c>
      <c r="B41" s="113"/>
      <c r="C41" s="107"/>
      <c r="D41" s="107"/>
      <c r="E41" s="107"/>
      <c r="F41" s="107"/>
      <c r="G41" s="107"/>
      <c r="H41" s="107"/>
      <c r="I41" s="107"/>
    </row>
    <row r="42" spans="1:9" ht="15" x14ac:dyDescent="0.3">
      <c r="A42" s="107"/>
      <c r="B42" s="107"/>
      <c r="C42" s="107"/>
      <c r="D42" s="107"/>
      <c r="E42" s="107"/>
      <c r="F42" s="107"/>
      <c r="G42" s="107"/>
      <c r="H42" s="107"/>
      <c r="I42" s="107"/>
    </row>
    <row r="43" spans="1:9" ht="15" x14ac:dyDescent="0.3">
      <c r="A43" s="107"/>
      <c r="B43" s="107"/>
      <c r="C43" s="107"/>
      <c r="D43" s="107"/>
      <c r="E43" s="107"/>
      <c r="F43" s="107"/>
      <c r="G43" s="107"/>
      <c r="H43" s="107"/>
      <c r="I43" s="114"/>
    </row>
    <row r="44" spans="1:9" ht="15" x14ac:dyDescent="0.3">
      <c r="A44" s="113"/>
      <c r="B44" s="113"/>
      <c r="C44" s="113" t="s">
        <v>398</v>
      </c>
      <c r="D44" s="113"/>
      <c r="E44" s="133"/>
      <c r="F44" s="113"/>
      <c r="G44" s="113"/>
      <c r="H44" s="107"/>
      <c r="I44" s="114"/>
    </row>
    <row r="45" spans="1:9" ht="15" x14ac:dyDescent="0.3">
      <c r="A45" s="107"/>
      <c r="B45" s="107"/>
      <c r="C45" s="107" t="s">
        <v>265</v>
      </c>
      <c r="D45" s="107"/>
      <c r="E45" s="107"/>
      <c r="F45" s="107"/>
      <c r="G45" s="107"/>
      <c r="H45" s="107"/>
      <c r="I45" s="114"/>
    </row>
    <row r="46" spans="1:9" x14ac:dyDescent="0.2">
      <c r="A46" s="115"/>
      <c r="B46" s="115"/>
      <c r="C46" s="115" t="s">
        <v>139</v>
      </c>
      <c r="D46" s="115"/>
      <c r="E46" s="115"/>
      <c r="F46" s="115"/>
      <c r="G46" s="11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zoomScale="80" zoomScaleSheetLayoutView="80" workbookViewId="0">
      <selection activeCell="L10" sqref="L10:L18"/>
    </sheetView>
  </sheetViews>
  <sheetFormatPr defaultRowHeight="12.75" x14ac:dyDescent="0.2"/>
  <cols>
    <col min="1" max="1" width="5.42578125" style="64" customWidth="1"/>
    <col min="2" max="2" width="12.28515625" style="64" customWidth="1"/>
    <col min="3" max="3" width="30.42578125" style="64" customWidth="1"/>
    <col min="4" max="4" width="39.5703125" style="64" bestFit="1" customWidth="1"/>
    <col min="5" max="5" width="15.7109375" style="64" customWidth="1"/>
    <col min="6" max="6" width="31.140625" style="64" customWidth="1"/>
    <col min="7" max="7" width="21.5703125" style="64" bestFit="1" customWidth="1"/>
    <col min="8" max="8" width="13.7109375" style="64" customWidth="1"/>
    <col min="9" max="9" width="19.42578125" style="64" bestFit="1" customWidth="1"/>
    <col min="10" max="10" width="9.85546875" style="64" customWidth="1"/>
    <col min="11" max="11" width="12.85546875" style="64" customWidth="1"/>
    <col min="12" max="12" width="14.28515625" style="233" customWidth="1"/>
    <col min="13" max="13" width="18.28515625" style="273" customWidth="1"/>
    <col min="14" max="14" width="9.140625" style="64"/>
    <col min="15" max="15" width="18.28515625" style="64" customWidth="1"/>
    <col min="16" max="16384" width="9.140625" style="64"/>
  </cols>
  <sheetData>
    <row r="1" spans="1:13" x14ac:dyDescent="0.2">
      <c r="A1" s="31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601"/>
      <c r="M1" s="602"/>
    </row>
    <row r="2" spans="1:13" ht="15" x14ac:dyDescent="0.3">
      <c r="A2" s="776" t="s">
        <v>469</v>
      </c>
      <c r="B2" s="776"/>
      <c r="C2" s="776"/>
      <c r="D2" s="776"/>
      <c r="E2" s="776"/>
      <c r="F2" s="585"/>
      <c r="G2" s="41"/>
      <c r="H2" s="41"/>
      <c r="I2" s="41"/>
      <c r="J2" s="41"/>
      <c r="K2" s="587"/>
      <c r="L2" s="583"/>
      <c r="M2" s="42" t="s">
        <v>109</v>
      </c>
    </row>
    <row r="3" spans="1:13" ht="15" x14ac:dyDescent="0.3">
      <c r="A3" s="40" t="s">
        <v>140</v>
      </c>
      <c r="B3" s="40"/>
      <c r="C3" s="38"/>
      <c r="D3" s="41"/>
      <c r="E3" s="41"/>
      <c r="F3" s="41"/>
      <c r="G3" s="41"/>
      <c r="H3" s="41"/>
      <c r="I3" s="41"/>
      <c r="J3" s="41"/>
      <c r="K3" s="587"/>
      <c r="L3" s="774" t="str">
        <f>'ფორმა N1'!L2</f>
        <v>01/01/2019-31/12/2019</v>
      </c>
      <c r="M3" s="774"/>
    </row>
    <row r="4" spans="1:13" ht="15" x14ac:dyDescent="0.3">
      <c r="A4" s="40"/>
      <c r="B4" s="40"/>
      <c r="C4" s="40"/>
      <c r="D4" s="38"/>
      <c r="E4" s="38"/>
      <c r="F4" s="38"/>
      <c r="G4" s="38"/>
      <c r="H4" s="38"/>
      <c r="I4" s="38"/>
      <c r="J4" s="38"/>
      <c r="K4" s="587"/>
      <c r="L4" s="587"/>
      <c r="M4" s="80"/>
    </row>
    <row r="5" spans="1:13" ht="15" x14ac:dyDescent="0.3">
      <c r="A5" s="41" t="s">
        <v>269</v>
      </c>
      <c r="B5" s="41"/>
      <c r="C5" s="41"/>
      <c r="D5" s="41"/>
      <c r="E5" s="41"/>
      <c r="F5" s="41"/>
      <c r="G5" s="41"/>
      <c r="H5" s="41"/>
      <c r="I5" s="41"/>
      <c r="J5" s="41"/>
      <c r="K5" s="40"/>
      <c r="L5" s="563"/>
      <c r="M5" s="295"/>
    </row>
    <row r="6" spans="1:13" ht="15" x14ac:dyDescent="0.3">
      <c r="A6" s="290" t="str">
        <f>'ფორმა N1'!A5</f>
        <v>მპგ "ევროპული საქართველო-მოძრაობა თავისუფლებისთვის"</v>
      </c>
      <c r="B6" s="41"/>
      <c r="C6" s="41"/>
      <c r="D6" s="41"/>
      <c r="E6" s="41"/>
      <c r="F6" s="41"/>
      <c r="G6" s="41"/>
      <c r="H6" s="41"/>
      <c r="I6" s="41"/>
      <c r="J6" s="41"/>
      <c r="K6" s="40"/>
      <c r="L6" s="563"/>
      <c r="M6" s="602"/>
    </row>
    <row r="7" spans="1:13" ht="1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0"/>
      <c r="L7" s="563"/>
      <c r="M7" s="295"/>
    </row>
    <row r="8" spans="1:13" ht="15" x14ac:dyDescent="0.2">
      <c r="A8" s="583"/>
      <c r="B8" s="583"/>
      <c r="C8" s="583"/>
      <c r="D8" s="583"/>
      <c r="E8" s="583"/>
      <c r="F8" s="583"/>
      <c r="G8" s="583"/>
      <c r="H8" s="583"/>
      <c r="I8" s="583"/>
      <c r="J8" s="583"/>
      <c r="K8" s="42"/>
      <c r="L8" s="583"/>
      <c r="M8" s="42"/>
    </row>
    <row r="9" spans="1:13" ht="60" x14ac:dyDescent="0.2">
      <c r="A9" s="43" t="s">
        <v>64</v>
      </c>
      <c r="B9" s="43" t="s">
        <v>475</v>
      </c>
      <c r="C9" s="43" t="s">
        <v>440</v>
      </c>
      <c r="D9" s="43" t="s">
        <v>441</v>
      </c>
      <c r="E9" s="43" t="s">
        <v>442</v>
      </c>
      <c r="F9" s="43" t="s">
        <v>443</v>
      </c>
      <c r="G9" s="43" t="s">
        <v>444</v>
      </c>
      <c r="H9" s="43" t="s">
        <v>445</v>
      </c>
      <c r="I9" s="43" t="s">
        <v>446</v>
      </c>
      <c r="J9" s="43" t="s">
        <v>447</v>
      </c>
      <c r="K9" s="43" t="s">
        <v>448</v>
      </c>
      <c r="L9" s="43" t="s">
        <v>449</v>
      </c>
      <c r="M9" s="603" t="s">
        <v>311</v>
      </c>
    </row>
    <row r="10" spans="1:13" ht="21.75" customHeight="1" x14ac:dyDescent="0.2">
      <c r="A10" s="57">
        <v>1</v>
      </c>
      <c r="B10" s="263"/>
      <c r="C10" s="203" t="s">
        <v>507</v>
      </c>
      <c r="D10" s="204" t="s">
        <v>544</v>
      </c>
      <c r="E10" s="269">
        <v>1326801</v>
      </c>
      <c r="F10" s="57" t="s">
        <v>508</v>
      </c>
      <c r="G10" s="57"/>
      <c r="H10" s="47"/>
      <c r="I10" s="57" t="s">
        <v>508</v>
      </c>
      <c r="J10" s="57"/>
      <c r="K10" s="201"/>
      <c r="L10" s="561">
        <v>601.39</v>
      </c>
      <c r="M10" s="204"/>
    </row>
    <row r="11" spans="1:13" ht="21.75" customHeight="1" x14ac:dyDescent="0.2">
      <c r="A11" s="57">
        <v>2</v>
      </c>
      <c r="B11" s="263">
        <v>43466</v>
      </c>
      <c r="C11" s="203" t="s">
        <v>507</v>
      </c>
      <c r="D11" s="198" t="s">
        <v>536</v>
      </c>
      <c r="E11" s="269">
        <v>205075014</v>
      </c>
      <c r="F11" s="57" t="s">
        <v>508</v>
      </c>
      <c r="G11" s="47"/>
      <c r="H11" s="47"/>
      <c r="I11" s="57" t="s">
        <v>508</v>
      </c>
      <c r="J11" s="57"/>
      <c r="K11" s="201"/>
      <c r="L11" s="303">
        <v>6930</v>
      </c>
      <c r="M11" s="204"/>
    </row>
    <row r="12" spans="1:13" ht="21.75" customHeight="1" x14ac:dyDescent="0.2">
      <c r="A12" s="57">
        <v>3</v>
      </c>
      <c r="B12" s="263">
        <v>43103</v>
      </c>
      <c r="C12" s="221" t="s">
        <v>347</v>
      </c>
      <c r="D12" s="198" t="s">
        <v>517</v>
      </c>
      <c r="E12" s="240" t="s">
        <v>542</v>
      </c>
      <c r="F12" s="57" t="s">
        <v>508</v>
      </c>
      <c r="G12" s="331"/>
      <c r="H12" s="332"/>
      <c r="I12" s="57" t="s">
        <v>508</v>
      </c>
      <c r="J12" s="57"/>
      <c r="K12" s="201"/>
      <c r="L12" s="561">
        <v>100</v>
      </c>
      <c r="M12" s="340" t="s">
        <v>2079</v>
      </c>
    </row>
    <row r="13" spans="1:13" ht="21.75" customHeight="1" x14ac:dyDescent="0.2">
      <c r="A13" s="57">
        <v>4</v>
      </c>
      <c r="B13" s="263">
        <v>43103</v>
      </c>
      <c r="C13" s="221" t="s">
        <v>347</v>
      </c>
      <c r="D13" s="198" t="s">
        <v>517</v>
      </c>
      <c r="E13" s="240" t="s">
        <v>542</v>
      </c>
      <c r="F13" s="57" t="s">
        <v>508</v>
      </c>
      <c r="G13" s="331"/>
      <c r="H13" s="332"/>
      <c r="I13" s="57" t="s">
        <v>508</v>
      </c>
      <c r="J13" s="57"/>
      <c r="K13" s="201"/>
      <c r="L13" s="561">
        <v>30</v>
      </c>
      <c r="M13" s="340" t="s">
        <v>2080</v>
      </c>
    </row>
    <row r="14" spans="1:13" ht="21.75" customHeight="1" x14ac:dyDescent="0.2">
      <c r="A14" s="57">
        <v>5</v>
      </c>
      <c r="B14" s="263">
        <v>43103</v>
      </c>
      <c r="C14" s="221" t="s">
        <v>347</v>
      </c>
      <c r="D14" s="198" t="s">
        <v>517</v>
      </c>
      <c r="E14" s="240" t="s">
        <v>542</v>
      </c>
      <c r="F14" s="57" t="s">
        <v>508</v>
      </c>
      <c r="G14" s="331"/>
      <c r="H14" s="332"/>
      <c r="I14" s="57" t="s">
        <v>508</v>
      </c>
      <c r="J14" s="57"/>
      <c r="K14" s="234"/>
      <c r="L14" s="561">
        <v>270</v>
      </c>
      <c r="M14" s="340" t="s">
        <v>2081</v>
      </c>
    </row>
    <row r="15" spans="1:13" ht="21.75" customHeight="1" x14ac:dyDescent="0.2">
      <c r="A15" s="57">
        <v>6</v>
      </c>
      <c r="B15" s="263">
        <v>43103</v>
      </c>
      <c r="C15" s="221" t="s">
        <v>347</v>
      </c>
      <c r="D15" s="198" t="s">
        <v>517</v>
      </c>
      <c r="E15" s="240" t="s">
        <v>542</v>
      </c>
      <c r="F15" s="57" t="s">
        <v>508</v>
      </c>
      <c r="G15" s="331"/>
      <c r="H15" s="332"/>
      <c r="I15" s="57" t="s">
        <v>508</v>
      </c>
      <c r="J15" s="57"/>
      <c r="K15" s="234"/>
      <c r="L15" s="561">
        <v>18</v>
      </c>
      <c r="M15" s="340" t="s">
        <v>2082</v>
      </c>
    </row>
    <row r="16" spans="1:13" ht="21.75" customHeight="1" x14ac:dyDescent="0.2">
      <c r="A16" s="57">
        <v>7</v>
      </c>
      <c r="B16" s="263">
        <v>43103</v>
      </c>
      <c r="C16" s="221" t="s">
        <v>347</v>
      </c>
      <c r="D16" s="198" t="s">
        <v>517</v>
      </c>
      <c r="E16" s="240" t="s">
        <v>542</v>
      </c>
      <c r="F16" s="57" t="s">
        <v>508</v>
      </c>
      <c r="G16" s="331"/>
      <c r="H16" s="332"/>
      <c r="I16" s="57" t="s">
        <v>508</v>
      </c>
      <c r="J16" s="57"/>
      <c r="K16" s="234"/>
      <c r="L16" s="561">
        <v>450</v>
      </c>
      <c r="M16" s="340" t="s">
        <v>2083</v>
      </c>
    </row>
    <row r="17" spans="1:13" ht="21.75" customHeight="1" x14ac:dyDescent="0.2">
      <c r="A17" s="57">
        <v>8</v>
      </c>
      <c r="B17" s="263">
        <v>43103</v>
      </c>
      <c r="C17" s="221" t="s">
        <v>347</v>
      </c>
      <c r="D17" s="198" t="s">
        <v>517</v>
      </c>
      <c r="E17" s="240" t="s">
        <v>542</v>
      </c>
      <c r="F17" s="57" t="s">
        <v>508</v>
      </c>
      <c r="G17" s="331"/>
      <c r="H17" s="332"/>
      <c r="I17" s="57" t="s">
        <v>508</v>
      </c>
      <c r="J17" s="331"/>
      <c r="K17" s="433"/>
      <c r="L17" s="561">
        <v>16</v>
      </c>
      <c r="M17" s="340" t="s">
        <v>2084</v>
      </c>
    </row>
    <row r="18" spans="1:13" ht="18.75" customHeight="1" x14ac:dyDescent="0.2">
      <c r="A18" s="331">
        <v>9</v>
      </c>
      <c r="B18" s="263">
        <v>43574</v>
      </c>
      <c r="C18" s="328" t="s">
        <v>507</v>
      </c>
      <c r="D18" s="339" t="s">
        <v>538</v>
      </c>
      <c r="E18" s="340" t="s">
        <v>539</v>
      </c>
      <c r="F18" s="331" t="s">
        <v>508</v>
      </c>
      <c r="G18" s="429" t="s">
        <v>1380</v>
      </c>
      <c r="H18" s="331"/>
      <c r="I18" s="331" t="s">
        <v>508</v>
      </c>
      <c r="J18" s="331"/>
      <c r="K18" s="433"/>
      <c r="L18" s="379">
        <v>2360</v>
      </c>
      <c r="M18" s="335"/>
    </row>
    <row r="19" spans="1:13" ht="18.75" customHeight="1" x14ac:dyDescent="0.2">
      <c r="A19" s="331"/>
      <c r="B19" s="161"/>
      <c r="C19" s="221"/>
      <c r="D19" s="335"/>
      <c r="E19" s="331"/>
      <c r="F19" s="331"/>
      <c r="G19" s="575"/>
      <c r="H19" s="331"/>
      <c r="I19" s="331"/>
      <c r="J19" s="331"/>
      <c r="K19" s="433"/>
      <c r="L19" s="433"/>
      <c r="M19" s="335"/>
    </row>
    <row r="20" spans="1:13" ht="18.75" customHeight="1" x14ac:dyDescent="0.2">
      <c r="A20" s="331"/>
      <c r="B20" s="161"/>
      <c r="C20" s="221"/>
      <c r="D20" s="335"/>
      <c r="E20" s="331"/>
      <c r="F20" s="331"/>
      <c r="G20" s="575"/>
      <c r="H20" s="331"/>
      <c r="I20" s="331"/>
      <c r="J20" s="331"/>
      <c r="K20" s="433"/>
      <c r="L20" s="433"/>
      <c r="M20" s="335"/>
    </row>
    <row r="21" spans="1:13" ht="18.75" customHeight="1" x14ac:dyDescent="0.2">
      <c r="A21" s="47" t="s">
        <v>271</v>
      </c>
      <c r="B21" s="162"/>
      <c r="C21" s="221"/>
      <c r="D21" s="47"/>
      <c r="E21" s="47"/>
      <c r="F21" s="47"/>
      <c r="G21" s="47"/>
      <c r="H21" s="47"/>
      <c r="I21" s="47"/>
      <c r="J21" s="47"/>
      <c r="K21" s="201"/>
      <c r="L21" s="201"/>
      <c r="M21" s="204"/>
    </row>
    <row r="22" spans="1:13" ht="15" x14ac:dyDescent="0.3">
      <c r="A22" s="47"/>
      <c r="B22" s="162"/>
      <c r="C22" s="221"/>
      <c r="D22" s="58"/>
      <c r="E22" s="58"/>
      <c r="F22" s="58"/>
      <c r="G22" s="58"/>
      <c r="H22" s="47"/>
      <c r="I22" s="47"/>
      <c r="J22" s="47"/>
      <c r="K22" s="47" t="s">
        <v>450</v>
      </c>
      <c r="L22" s="222">
        <f>SUM(L10:L21)</f>
        <v>10775.39</v>
      </c>
      <c r="M22" s="204"/>
    </row>
    <row r="23" spans="1:13" ht="15" x14ac:dyDescent="0.3">
      <c r="A23" s="47"/>
      <c r="B23" s="47"/>
      <c r="C23" s="203"/>
      <c r="D23" s="58"/>
      <c r="E23" s="58"/>
      <c r="F23" s="58"/>
      <c r="G23" s="58"/>
      <c r="H23" s="47"/>
      <c r="I23" s="47"/>
      <c r="J23" s="47"/>
      <c r="K23" s="47"/>
      <c r="L23" s="222"/>
      <c r="M23" s="204"/>
    </row>
    <row r="24" spans="1:13" ht="15" x14ac:dyDescent="0.3">
      <c r="A24" s="47"/>
      <c r="B24" s="47"/>
      <c r="C24" s="203"/>
      <c r="D24" s="58"/>
      <c r="E24" s="58"/>
      <c r="F24" s="58"/>
      <c r="G24" s="58"/>
      <c r="H24" s="47"/>
      <c r="I24" s="47"/>
      <c r="J24" s="47"/>
      <c r="K24" s="47"/>
      <c r="L24" s="222"/>
      <c r="M24" s="204"/>
    </row>
    <row r="25" spans="1:13" ht="15" x14ac:dyDescent="0.3">
      <c r="A25" s="275"/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6"/>
      <c r="M25" s="277"/>
    </row>
    <row r="26" spans="1:13" ht="15" x14ac:dyDescent="0.3">
      <c r="A26" s="225" t="s">
        <v>451</v>
      </c>
      <c r="B26" s="225"/>
      <c r="C26" s="225"/>
      <c r="D26" s="223"/>
      <c r="E26" s="223"/>
      <c r="F26" s="223"/>
      <c r="G26" s="223"/>
      <c r="H26" s="223"/>
      <c r="I26" s="223"/>
      <c r="J26" s="223"/>
      <c r="K26" s="223"/>
      <c r="L26" s="224"/>
    </row>
    <row r="27" spans="1:13" ht="15" x14ac:dyDescent="0.3">
      <c r="A27" s="225" t="s">
        <v>452</v>
      </c>
      <c r="B27" s="225"/>
      <c r="C27" s="225"/>
      <c r="D27" s="223"/>
      <c r="E27" s="223"/>
      <c r="F27" s="223"/>
      <c r="G27" s="223"/>
      <c r="H27" s="223"/>
      <c r="I27" s="223"/>
      <c r="J27" s="223"/>
      <c r="K27" s="223"/>
      <c r="L27" s="224"/>
    </row>
    <row r="28" spans="1:13" ht="15" x14ac:dyDescent="0.3">
      <c r="A28" s="225" t="s">
        <v>453</v>
      </c>
      <c r="B28" s="225"/>
      <c r="C28" s="225"/>
      <c r="D28" s="16"/>
      <c r="E28" s="16"/>
      <c r="F28" s="16"/>
      <c r="G28" s="16"/>
      <c r="H28" s="16"/>
      <c r="I28" s="16"/>
      <c r="J28" s="16"/>
      <c r="K28" s="16"/>
      <c r="L28" s="224"/>
    </row>
    <row r="29" spans="1:13" ht="15" x14ac:dyDescent="0.3">
      <c r="A29" s="225" t="s">
        <v>470</v>
      </c>
      <c r="B29" s="225"/>
      <c r="C29" s="225"/>
      <c r="D29" s="16"/>
      <c r="E29" s="16"/>
      <c r="F29" s="16"/>
      <c r="G29" s="16"/>
      <c r="H29" s="16"/>
      <c r="I29" s="16"/>
      <c r="J29" s="16"/>
      <c r="K29" s="16"/>
      <c r="L29" s="224"/>
    </row>
    <row r="30" spans="1:13" ht="15.75" customHeight="1" x14ac:dyDescent="0.2">
      <c r="A30" s="781" t="s">
        <v>471</v>
      </c>
      <c r="B30" s="781"/>
      <c r="C30" s="781"/>
      <c r="D30" s="781"/>
      <c r="E30" s="781"/>
      <c r="F30" s="781"/>
      <c r="G30" s="781"/>
      <c r="H30" s="781"/>
      <c r="I30" s="781"/>
      <c r="J30" s="781"/>
      <c r="K30" s="781"/>
      <c r="L30" s="781"/>
    </row>
    <row r="31" spans="1:13" ht="15.75" customHeight="1" x14ac:dyDescent="0.2">
      <c r="A31" s="781"/>
      <c r="B31" s="781"/>
      <c r="C31" s="781"/>
      <c r="D31" s="781"/>
      <c r="E31" s="781"/>
      <c r="F31" s="781"/>
      <c r="G31" s="781"/>
      <c r="H31" s="781"/>
      <c r="I31" s="781"/>
      <c r="J31" s="781"/>
      <c r="K31" s="781"/>
      <c r="L31" s="781"/>
    </row>
    <row r="32" spans="1:13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7"/>
    </row>
    <row r="33" spans="1:12" ht="15" x14ac:dyDescent="0.3">
      <c r="A33" s="777" t="s">
        <v>107</v>
      </c>
      <c r="B33" s="777"/>
      <c r="C33" s="777"/>
      <c r="D33" s="228"/>
      <c r="E33" s="229"/>
      <c r="F33" s="229"/>
      <c r="G33" s="228"/>
      <c r="H33" s="228"/>
      <c r="I33" s="228"/>
      <c r="J33" s="228"/>
      <c r="K33" s="228"/>
      <c r="L33" s="224"/>
    </row>
    <row r="34" spans="1:12" ht="15" x14ac:dyDescent="0.3">
      <c r="A34" s="228"/>
      <c r="B34" s="228"/>
      <c r="C34" s="229"/>
      <c r="D34" s="228"/>
      <c r="E34" s="229"/>
      <c r="F34" s="229"/>
      <c r="G34" s="228"/>
      <c r="H34" s="228"/>
      <c r="I34" s="228"/>
      <c r="J34" s="228"/>
      <c r="K34" s="230"/>
      <c r="L34" s="224"/>
    </row>
    <row r="35" spans="1:12" ht="15" customHeight="1" x14ac:dyDescent="0.3">
      <c r="A35" s="228"/>
      <c r="B35" s="228"/>
      <c r="C35" s="229"/>
      <c r="D35" s="778" t="s">
        <v>263</v>
      </c>
      <c r="E35" s="778"/>
      <c r="F35" s="282"/>
      <c r="G35" s="231"/>
      <c r="H35" s="779" t="s">
        <v>455</v>
      </c>
      <c r="I35" s="779"/>
      <c r="J35" s="779"/>
      <c r="K35" s="232"/>
      <c r="L35" s="224"/>
    </row>
    <row r="36" spans="1:12" ht="15" x14ac:dyDescent="0.3">
      <c r="A36" s="228"/>
      <c r="B36" s="228"/>
      <c r="C36" s="229"/>
      <c r="D36" s="228"/>
      <c r="E36" s="229"/>
      <c r="F36" s="229"/>
      <c r="G36" s="228"/>
      <c r="H36" s="780"/>
      <c r="I36" s="780"/>
      <c r="J36" s="780"/>
      <c r="K36" s="232"/>
      <c r="L36" s="224"/>
    </row>
    <row r="37" spans="1:12" ht="15" x14ac:dyDescent="0.3">
      <c r="A37" s="228"/>
      <c r="B37" s="228"/>
      <c r="C37" s="229"/>
      <c r="D37" s="775" t="s">
        <v>139</v>
      </c>
      <c r="E37" s="775"/>
      <c r="F37" s="282"/>
      <c r="G37" s="231"/>
      <c r="H37" s="228"/>
      <c r="I37" s="228"/>
      <c r="J37" s="228"/>
      <c r="K37" s="228"/>
      <c r="L37" s="224"/>
    </row>
  </sheetData>
  <autoFilter ref="A9:M18"/>
  <mergeCells count="7">
    <mergeCell ref="D37:E37"/>
    <mergeCell ref="A2:E2"/>
    <mergeCell ref="L3:M3"/>
    <mergeCell ref="A33:C33"/>
    <mergeCell ref="D35:E35"/>
    <mergeCell ref="H35:J36"/>
    <mergeCell ref="A30:L31"/>
  </mergeCells>
  <dataValidations count="1">
    <dataValidation type="list" allowBlank="1" showInputMessage="1" showErrorMessage="1" sqref="C10:C2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N5.3'!Print_Area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2020-02-14T11:25:11Z</cp:lastPrinted>
  <dcterms:created xsi:type="dcterms:W3CDTF">2011-12-27T13:20:18Z</dcterms:created>
  <dcterms:modified xsi:type="dcterms:W3CDTF">2020-02-20T15:22:21Z</dcterms:modified>
</cp:coreProperties>
</file>