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9 წლიური დეკლარაციები\ელექტრონულები\"/>
    </mc:Choice>
  </mc:AlternateContent>
  <bookViews>
    <workbookView xWindow="0" yWindow="0" windowWidth="28800" windowHeight="1270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24" hidden="1">'ფორმა N 9.7'!$A$8:$I$42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N4.1'!$B$9:$D$28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4.2'!$A$1:$I$90</definedName>
    <definedName name="_xlnm.Print_Area" localSheetId="7">'ფორმა 4.4'!$A$1:$H$30</definedName>
    <definedName name="_xlnm.Print_Area" localSheetId="8">'ფორმა 4.5'!$A$1:$M$50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9.7'!$A$1:$I$52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N4.1'!$A$1:$D$43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N8'!$A$1:$J$25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12" i="56" l="1"/>
  <c r="G10" i="56"/>
  <c r="G11" i="56"/>
  <c r="G9" i="56"/>
  <c r="C67" i="40" l="1"/>
  <c r="I79" i="29" l="1"/>
  <c r="C29" i="26"/>
  <c r="C12" i="59"/>
  <c r="C18" i="59"/>
  <c r="C21" i="59"/>
  <c r="I42" i="35"/>
  <c r="D67" i="40"/>
  <c r="C61" i="40"/>
  <c r="C55" i="40"/>
  <c r="C50" i="40"/>
  <c r="D36" i="40"/>
  <c r="C35" i="40"/>
  <c r="C32" i="40"/>
  <c r="D31" i="40"/>
  <c r="C31" i="40"/>
  <c r="C26" i="40"/>
  <c r="D47" i="12"/>
  <c r="C47" i="12"/>
  <c r="C22" i="40"/>
  <c r="C34" i="12"/>
  <c r="D22" i="40" l="1"/>
  <c r="C45" i="12" l="1"/>
  <c r="D11" i="12"/>
  <c r="C11" i="12"/>
  <c r="C10" i="12" s="1"/>
  <c r="D34" i="12"/>
  <c r="C64" i="12"/>
  <c r="L34" i="55"/>
  <c r="L35" i="55"/>
  <c r="L25" i="55"/>
  <c r="L36" i="55" s="1"/>
  <c r="C43" i="40"/>
  <c r="C39" i="40" s="1"/>
  <c r="C46" i="40"/>
  <c r="D46" i="40"/>
  <c r="C44" i="12" l="1"/>
  <c r="D10" i="12"/>
  <c r="G79" i="29"/>
  <c r="H79" i="29"/>
  <c r="C56" i="40" l="1"/>
  <c r="C20" i="40"/>
  <c r="C17" i="40"/>
  <c r="C12" i="40"/>
  <c r="C16" i="40" l="1"/>
  <c r="C11" i="40" s="1"/>
  <c r="G18" i="34"/>
  <c r="H18" i="34"/>
  <c r="D12" i="40"/>
  <c r="C13" i="59" l="1"/>
  <c r="I12" i="9"/>
  <c r="I13" i="9"/>
  <c r="I11" i="9"/>
  <c r="I10" i="9"/>
  <c r="I14" i="9"/>
  <c r="D13" i="3" l="1"/>
  <c r="D12" i="3"/>
  <c r="C12" i="3"/>
  <c r="C10" i="3"/>
  <c r="C13" i="3"/>
  <c r="B10" i="10" l="1"/>
  <c r="C31" i="3" l="1"/>
  <c r="C26" i="3"/>
  <c r="C19" i="3"/>
  <c r="C16" i="3"/>
  <c r="C25" i="59" l="1"/>
  <c r="C24" i="59"/>
  <c r="C23" i="59"/>
  <c r="C22" i="59"/>
  <c r="C20" i="59"/>
  <c r="C19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A5" i="9" l="1"/>
  <c r="A6" i="55" l="1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D17" i="28" l="1"/>
  <c r="C17" i="28"/>
  <c r="D76" i="40" l="1"/>
  <c r="D61" i="40"/>
  <c r="D56" i="40"/>
  <c r="D50" i="40"/>
  <c r="D39" i="40"/>
  <c r="C11" i="59" s="1"/>
  <c r="D35" i="40"/>
  <c r="D26" i="40"/>
  <c r="D20" i="40" s="1"/>
  <c r="D17" i="40"/>
  <c r="C14" i="59" s="1"/>
  <c r="A6" i="40"/>
  <c r="D16" i="40" l="1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A4" i="34" l="1"/>
  <c r="I34" i="30" l="1"/>
  <c r="H34" i="30"/>
  <c r="A4" i="30"/>
  <c r="A4" i="29"/>
  <c r="A5" i="28" l="1"/>
  <c r="D25" i="27"/>
  <c r="C25" i="27"/>
  <c r="A5" i="27"/>
  <c r="D29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D64" i="12" l="1"/>
  <c r="D44" i="12" s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D17" i="5"/>
  <c r="C17" i="5"/>
  <c r="D14" i="5"/>
  <c r="C14" i="5"/>
  <c r="D11" i="5"/>
  <c r="C11" i="5"/>
  <c r="D19" i="3"/>
  <c r="D16" i="3"/>
  <c r="D10" i="5" l="1"/>
  <c r="C10" i="5"/>
  <c r="D10" i="3"/>
  <c r="B9" i="10"/>
  <c r="J9" i="10"/>
  <c r="D26" i="3"/>
  <c r="D9" i="10"/>
  <c r="F9" i="10"/>
  <c r="C9" i="3" l="1"/>
  <c r="D9" i="3"/>
  <c r="C17" i="59" s="1"/>
</calcChain>
</file>

<file path=xl/comments1.xml><?xml version="1.0" encoding="utf-8"?>
<comments xmlns="http://schemas.openxmlformats.org/spreadsheetml/2006/main">
  <authors>
    <author>User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ოქტომბრის ჩათვლით დაგროვილი ცვეთა აქვს გამოკლებული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8970$ ექვივალენტი ლარში თვის ბოლოს არსებული კურსით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3000$ გადახდის დღეს არსებული კურსით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750$ ექვივალენტი ლარში თვის ბოლოს არსებული კურსით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66$ გადახდის დღეს არსებული კურსით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ხელზე ასაღები თანხა 1500 ლარი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ხელზე ასაღები თანხა 1500 ლარი</t>
        </r>
      </text>
    </comment>
  </commentList>
</comments>
</file>

<file path=xl/sharedStrings.xml><?xml version="1.0" encoding="utf-8"?>
<sst xmlns="http://schemas.openxmlformats.org/spreadsheetml/2006/main" count="1734" uniqueCount="799">
  <si>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</si>
  <si>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</si>
  <si>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</si>
  <si>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</si>
  <si>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</si>
  <si>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</si>
  <si>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</si>
  <si>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</si>
  <si>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</si>
  <si>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</si>
  <si>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</si>
  <si>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</si>
  <si>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</si>
  <si>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</si>
  <si>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</si>
  <si>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</si>
  <si>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</si>
  <si>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</si>
  <si>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</si>
  <si>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</si>
  <si>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</si>
  <si>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</si>
  <si>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</si>
  <si>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</si>
  <si>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</si>
  <si>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</si>
  <si>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</si>
  <si>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</si>
  <si>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</si>
  <si>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</si>
  <si>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</si>
  <si>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</si>
  <si>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</si>
  <si>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</si>
  <si>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</si>
  <si>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</si>
  <si>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</si>
  <si>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</si>
  <si>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</si>
  <si>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</si>
  <si>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</si>
  <si>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</si>
  <si>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</si>
  <si>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</si>
  <si>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</si>
  <si>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</si>
  <si>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</si>
  <si>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</si>
  <si>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</si>
  <si>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</si>
  <si>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</si>
  <si>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</si>
  <si>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</si>
  <si>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</si>
  <si>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</si>
  <si>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</si>
  <si>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</si>
  <si>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</si>
  <si>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</si>
  <si>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</si>
  <si>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</si>
  <si>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</si>
  <si>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</si>
  <si>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</si>
  <si>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</si>
  <si>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</si>
  <si>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</si>
  <si>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</si>
  <si>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</si>
  <si>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</si>
  <si>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</si>
  <si>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</si>
  <si>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</si>
  <si>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</si>
  <si>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</si>
  <si>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</si>
  <si>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</si>
  <si>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</si>
  <si>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</si>
  <si>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</si>
  <si>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</si>
  <si>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</si>
  <si>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</si>
  <si>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</si>
  <si>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</si>
  <si>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</si>
  <si>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</si>
  <si>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</si>
  <si>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</si>
  <si>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</si>
  <si>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</si>
  <si>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</si>
  <si>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</si>
  <si>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</si>
  <si>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</si>
  <si>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</si>
  <si>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</si>
  <si>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</si>
  <si>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</si>
  <si>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</si>
  <si>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</si>
  <si>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</si>
  <si>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</si>
  <si>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</si>
  <si>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</si>
  <si>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</si>
  <si>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</si>
  <si>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</si>
  <si>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</si>
  <si>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</si>
  <si>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</si>
  <si>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</si>
  <si>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</si>
  <si>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</si>
  <si>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</si>
  <si>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</si>
  <si>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</si>
  <si>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</si>
  <si>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</si>
  <si>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</si>
  <si>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</si>
  <si>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</si>
  <si>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</si>
  <si>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</si>
  <si>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</si>
  <si>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</si>
  <si>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</si>
  <si>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</si>
  <si>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</si>
  <si>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</si>
  <si>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</si>
  <si>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</si>
  <si>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</si>
  <si>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</si>
  <si>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</si>
  <si>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</si>
  <si>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</si>
  <si>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</si>
  <si>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</si>
  <si>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</si>
  <si>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</si>
  <si>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</si>
  <si>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</si>
  <si>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</si>
  <si>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</si>
  <si>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</si>
  <si>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</si>
  <si>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</si>
  <si>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</si>
  <si>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</si>
  <si>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</si>
  <si>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</si>
  <si>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</si>
  <si>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</si>
  <si>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</si>
  <si>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</si>
  <si>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</si>
  <si>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</si>
  <si>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</si>
  <si>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</si>
  <si>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</si>
  <si>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</si>
  <si>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</si>
  <si>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</si>
  <si>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</si>
  <si>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</si>
  <si>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</si>
  <si>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</si>
  <si>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</si>
  <si>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</si>
  <si>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</si>
  <si>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</si>
  <si>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</si>
  <si>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</si>
  <si>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</si>
  <si>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</si>
  <si>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</si>
  <si>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</si>
  <si>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</si>
  <si>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</si>
  <si>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</si>
  <si>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</si>
  <si>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</si>
  <si>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</si>
  <si>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</si>
  <si>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</si>
  <si>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</si>
  <si>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</si>
  <si>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</si>
  <si>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</si>
  <si>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</si>
  <si>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</si>
  <si>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</si>
  <si>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</si>
  <si>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</si>
  <si>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</si>
  <si>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</si>
  <si>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</si>
  <si>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</si>
  <si>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</si>
  <si>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</si>
  <si>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</si>
  <si>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</si>
  <si>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</si>
  <si>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</si>
  <si>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</si>
  <si>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</si>
  <si>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</si>
  <si>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</si>
  <si>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</si>
  <si>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</si>
  <si>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</si>
  <si>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</si>
  <si>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</si>
  <si>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</si>
  <si>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</si>
  <si>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</si>
  <si>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</si>
  <si>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</si>
  <si>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</si>
  <si>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</si>
  <si>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</si>
  <si>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</si>
  <si>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</si>
  <si>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</si>
  <si>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</si>
  <si>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</si>
  <si>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</si>
  <si>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</si>
  <si>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</si>
  <si>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</si>
  <si>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</si>
  <si>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</si>
  <si>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</si>
  <si>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</si>
  <si>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</si>
  <si>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</si>
  <si>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</si>
  <si>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</si>
  <si>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</si>
  <si>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</si>
  <si>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</si>
  <si>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</si>
  <si>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</si>
  <si>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</si>
  <si>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</si>
  <si>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</si>
  <si>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</si>
  <si>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</si>
  <si>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</si>
  <si>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</si>
  <si>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</si>
  <si>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</si>
  <si>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</si>
  <si>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</si>
  <si>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</si>
  <si>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</si>
  <si>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</si>
  <si>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</si>
  <si>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</si>
  <si>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</si>
  <si>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</si>
  <si>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</si>
  <si>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</si>
  <si>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</si>
  <si>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</si>
  <si>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</si>
  <si>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</si>
  <si>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</si>
  <si>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</si>
  <si>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</si>
  <si>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</si>
  <si>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</si>
  <si>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</si>
  <si>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</si>
  <si>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</si>
  <si>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</si>
  <si>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</si>
  <si>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</si>
  <si>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</si>
  <si>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</si>
  <si>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</si>
  <si>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</si>
  <si>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</si>
  <si>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</si>
  <si>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</si>
  <si>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</si>
  <si>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</si>
  <si>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</si>
  <si>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</si>
  <si>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</si>
  <si>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</si>
  <si>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</si>
  <si>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</si>
  <si>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</si>
  <si>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</si>
  <si>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</si>
  <si>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</si>
  <si>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</si>
  <si>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</si>
  <si>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</si>
  <si>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</si>
  <si>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</si>
  <si>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</si>
  <si>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</si>
  <si>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</si>
  <si>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</si>
  <si>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</si>
  <si>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</si>
  <si>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</si>
  <si>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</si>
  <si>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</si>
  <si>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</si>
  <si>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</si>
  <si>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</si>
  <si>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</si>
  <si>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</si>
  <si>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</si>
  <si>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</si>
  <si>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</si>
  <si>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</si>
  <si>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</si>
  <si>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</si>
  <si>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</si>
  <si>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</si>
  <si>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</si>
  <si>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</si>
  <si>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</si>
  <si>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</si>
  <si>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</si>
  <si>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</si>
  <si>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</si>
  <si>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</si>
  <si>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</si>
  <si>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</si>
  <si>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</si>
  <si>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</si>
  <si>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</si>
  <si>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</si>
  <si>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</si>
  <si>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</si>
  <si>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</si>
  <si>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</si>
  <si>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</si>
  <si>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</si>
  <si>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</si>
  <si>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</si>
  <si>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</si>
  <si>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</si>
  <si>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</si>
  <si>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</si>
  <si>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</si>
  <si>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</si>
  <si>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</si>
  <si>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</si>
  <si>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</si>
  <si>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</si>
  <si>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</si>
  <si>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</si>
  <si>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</si>
  <si>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</si>
  <si>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</si>
  <si>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</si>
  <si>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</si>
  <si>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</si>
  <si>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</si>
  <si>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</si>
  <si>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</si>
  <si>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</si>
  <si>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</si>
  <si>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</si>
  <si>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</si>
  <si>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</si>
  <si>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</si>
  <si>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</si>
  <si>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</si>
  <si>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</si>
  <si>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</si>
  <si>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</si>
  <si>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</si>
  <si>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</si>
  <si>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</si>
  <si>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</si>
  <si>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</si>
  <si>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</si>
  <si>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</si>
  <si>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</si>
  <si>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</si>
  <si>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</si>
  <si>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</si>
  <si>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</si>
  <si>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</si>
  <si>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</si>
  <si>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</si>
  <si>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</si>
  <si>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</si>
  <si>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</si>
  <si>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</si>
  <si>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</si>
  <si>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</si>
  <si>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</si>
  <si>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</si>
  <si>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</si>
  <si>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</si>
  <si>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</si>
  <si>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</si>
  <si>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</si>
  <si>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</si>
  <si>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</si>
  <si>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</si>
  <si>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</si>
  <si>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</si>
  <si>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</si>
  <si>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</si>
  <si>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</si>
  <si>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</si>
  <si>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</si>
  <si>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</si>
  <si>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</si>
  <si>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</si>
  <si>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</si>
  <si>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</si>
  <si>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</si>
  <si>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</si>
  <si>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</si>
  <si>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</si>
  <si>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</si>
  <si>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</si>
  <si>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</si>
  <si>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</si>
  <si>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</si>
  <si>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</si>
  <si>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</si>
  <si>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</si>
  <si>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</si>
  <si>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</si>
  <si>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</si>
  <si>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</si>
  <si>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</si>
  <si>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</si>
  <si>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</si>
  <si>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</si>
  <si>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</si>
  <si>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</si>
  <si>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</si>
  <si>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</si>
  <si>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</si>
  <si>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</si>
  <si>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</si>
  <si>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</si>
  <si>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</si>
  <si>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</si>
  <si>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</si>
  <si>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</si>
  <si>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</si>
  <si>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</si>
  <si>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</si>
  <si>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</si>
  <si>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</si>
  <si>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</si>
  <si>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</si>
  <si>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</si>
  <si>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</si>
  <si>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</si>
  <si>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</si>
  <si>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</si>
  <si>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</si>
  <si>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</si>
  <si>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</si>
  <si>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</si>
  <si>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</si>
  <si>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</si>
  <si>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</si>
  <si>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</si>
  <si>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</si>
  <si>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</si>
  <si>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</si>
  <si>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</si>
  <si>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</si>
  <si>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</si>
  <si>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</si>
  <si>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</si>
  <si>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</si>
  <si>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</si>
  <si>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</si>
  <si>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</si>
  <si>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</si>
  <si>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</si>
  <si>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</si>
  <si>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</si>
  <si>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</si>
  <si>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</si>
  <si>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</si>
  <si>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</si>
  <si>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</si>
  <si>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</si>
  <si>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</si>
  <si>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</si>
  <si>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</si>
  <si>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</si>
  <si>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</si>
  <si>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</si>
  <si>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</si>
  <si>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</si>
  <si>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</si>
  <si>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</si>
  <si>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</si>
  <si>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</si>
  <si>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</si>
  <si>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</si>
  <si>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</si>
  <si>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</si>
  <si>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</si>
  <si>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GE15KS0000000365111651</t>
  </si>
  <si>
    <t>ივანე ხაზარაძე</t>
  </si>
  <si>
    <t>01008002602</t>
  </si>
  <si>
    <t>01024017233</t>
  </si>
  <si>
    <t>მარიამ არველაძე</t>
  </si>
  <si>
    <t>GE37KS0000000365111643</t>
  </si>
  <si>
    <t>ფულადი შემოწირულობა</t>
  </si>
  <si>
    <t>ნათია შარაბიძე</t>
  </si>
  <si>
    <t>01017001548</t>
  </si>
  <si>
    <t>GE29TB7822636010100005</t>
  </si>
  <si>
    <t>სს თიბისი ბანკი</t>
  </si>
  <si>
    <t>01008023003</t>
  </si>
  <si>
    <t>გურამ მგელაძე</t>
  </si>
  <si>
    <t>GE82TB7792636515100011</t>
  </si>
  <si>
    <t>ნანა ღლონტი</t>
  </si>
  <si>
    <t>01025005309</t>
  </si>
  <si>
    <t>GE51TB7559145063300003</t>
  </si>
  <si>
    <t>საბა ბუაძე</t>
  </si>
  <si>
    <t>01008037534</t>
  </si>
  <si>
    <t>GE69TB7614236010100005</t>
  </si>
  <si>
    <t>01024001864</t>
  </si>
  <si>
    <t>ირინე ხაზარაძე</t>
  </si>
  <si>
    <t>სოფიო ხაზარაძე</t>
  </si>
  <si>
    <t>01030003653</t>
  </si>
  <si>
    <t>GE56TB1149136110100015</t>
  </si>
  <si>
    <t>GE21TB7161136010100050</t>
  </si>
  <si>
    <t>კახაბერ ხიდეშელი</t>
  </si>
  <si>
    <t>01024000912</t>
  </si>
  <si>
    <t>GE54TB7147145066300001</t>
  </si>
  <si>
    <t>ნატო ცოფურაშვილი</t>
  </si>
  <si>
    <t>01023000176</t>
  </si>
  <si>
    <t>GE47TB7425145063600006</t>
  </si>
  <si>
    <t>კორ სტანდარტ ბანკი</t>
  </si>
  <si>
    <t>25.11.19 -31.12.19</t>
  </si>
  <si>
    <t>თიბისი</t>
  </si>
  <si>
    <t>GE47KS0000000360803499</t>
  </si>
  <si>
    <t>GEL</t>
  </si>
  <si>
    <t>USD</t>
  </si>
  <si>
    <t>GE77TB7061036070100002</t>
  </si>
  <si>
    <t>GE57KS0000000094470225</t>
  </si>
  <si>
    <t>ააიპ მოძრაობა ლელო</t>
  </si>
  <si>
    <t>იჯარა</t>
  </si>
  <si>
    <t>სს თბილისი ცენტრალი</t>
  </si>
  <si>
    <t>897 კვ.მ</t>
  </si>
  <si>
    <t>ქ. თბილისი, ვაგზლის მოედანი N2</t>
  </si>
  <si>
    <t>2019 წლის 15 დეკემბრიდან 2020 წლის 1 ნოემბრამდე</t>
  </si>
  <si>
    <t>01.16.01.005.107</t>
  </si>
  <si>
    <t>ქ. თბილისი, ქუჩა უზნაძე N4</t>
  </si>
  <si>
    <t>01.16.05.012.003.01.524</t>
  </si>
  <si>
    <t>212 კვ.მ და ანტრესოლი 84 კვ.მ</t>
  </si>
  <si>
    <t>შპს საბა</t>
  </si>
  <si>
    <t>მიკროავტობუსი</t>
  </si>
  <si>
    <t>Ford</t>
  </si>
  <si>
    <t>Transit</t>
  </si>
  <si>
    <t>IC846II</t>
  </si>
  <si>
    <t>2019 წლის 1 დეკემბერი</t>
  </si>
  <si>
    <t>მამუკა მაისურაძე</t>
  </si>
  <si>
    <t>01024019877</t>
  </si>
  <si>
    <t>IC831II</t>
  </si>
  <si>
    <t>სს ტერაბანკი</t>
  </si>
  <si>
    <t>ანა</t>
  </si>
  <si>
    <t>ბერუაშვილი</t>
  </si>
  <si>
    <t>ქოლ-ცენტრის ოპერატორი</t>
  </si>
  <si>
    <t>იოსავა</t>
  </si>
  <si>
    <t>ნაცვლიშვილი</t>
  </si>
  <si>
    <t>60001024585</t>
  </si>
  <si>
    <t>თავმჯდომარის მოადგილე</t>
  </si>
  <si>
    <t>ბაქარი</t>
  </si>
  <si>
    <t>ჭურღულია</t>
  </si>
  <si>
    <t>გიორგი</t>
  </si>
  <si>
    <t>კესაევი</t>
  </si>
  <si>
    <t>მძღოლი</t>
  </si>
  <si>
    <t>კულუმბეგოვი</t>
  </si>
  <si>
    <t>უსაფრთხოების მენეჯერი</t>
  </si>
  <si>
    <t>დავით</t>
  </si>
  <si>
    <t>თუჯიშვილი</t>
  </si>
  <si>
    <t>01024073875</t>
  </si>
  <si>
    <t>მოძრავი და სტატიკური გრაფიკის დიზაინერი</t>
  </si>
  <si>
    <t>მესხი</t>
  </si>
  <si>
    <t>საჯაია</t>
  </si>
  <si>
    <t>62003016560</t>
  </si>
  <si>
    <t>მემონტაჟე</t>
  </si>
  <si>
    <t>ძიძიშვილი</t>
  </si>
  <si>
    <t>61001030119</t>
  </si>
  <si>
    <t>უფროსი ანალიტიკური მწერალი + სოციალური მედიის მონიტორინგის მენეჯერი</t>
  </si>
  <si>
    <t>ვახტანგ</t>
  </si>
  <si>
    <t>წამალაშვილი</t>
  </si>
  <si>
    <t>01009022304</t>
  </si>
  <si>
    <t>უსაფრთხოების ანალიტიკოსი</t>
  </si>
  <si>
    <t>ვერა</t>
  </si>
  <si>
    <t>დოლიძე</t>
  </si>
  <si>
    <t>01019035970</t>
  </si>
  <si>
    <t>მებაღე</t>
  </si>
  <si>
    <t>ზაზა</t>
  </si>
  <si>
    <t>ფირალიშვილი</t>
  </si>
  <si>
    <t>01026010624</t>
  </si>
  <si>
    <t>მრჩეველი</t>
  </si>
  <si>
    <t>ზაქარია</t>
  </si>
  <si>
    <t>მინაძე</t>
  </si>
  <si>
    <t>თამარ</t>
  </si>
  <si>
    <t>ბენაშვილი</t>
  </si>
  <si>
    <t>01031000468</t>
  </si>
  <si>
    <t>არმ უფროსი</t>
  </si>
  <si>
    <t>კუტუბიძე</t>
  </si>
  <si>
    <t>01005036659</t>
  </si>
  <si>
    <t>არმ ასისტენტი</t>
  </si>
  <si>
    <t>ჭალაგანიძე</t>
  </si>
  <si>
    <t>01024070314</t>
  </si>
  <si>
    <t>კომუნიკაციების სპეციალისტი</t>
  </si>
  <si>
    <t>თენგიზ</t>
  </si>
  <si>
    <t>ენდელაძე</t>
  </si>
  <si>
    <t>01009017300</t>
  </si>
  <si>
    <t>უსაფრთხოების უფროსი</t>
  </si>
  <si>
    <t>თინათინ</t>
  </si>
  <si>
    <t>ლომიტაშვილი</t>
  </si>
  <si>
    <t>01019058718</t>
  </si>
  <si>
    <t>აღმასრულებელი ასისტენტი</t>
  </si>
  <si>
    <t>იაგო</t>
  </si>
  <si>
    <t>გიგაშვილი</t>
  </si>
  <si>
    <t>31001057062</t>
  </si>
  <si>
    <t>ირაკლი</t>
  </si>
  <si>
    <t>სალდაძე</t>
  </si>
  <si>
    <t>35001040016</t>
  </si>
  <si>
    <t>IT მენეჯერი (Part time)</t>
  </si>
  <si>
    <t>კახა</t>
  </si>
  <si>
    <t>ხაზარაძე</t>
  </si>
  <si>
    <t>01008002137</t>
  </si>
  <si>
    <t>დირექტორი</t>
  </si>
  <si>
    <t>კობა</t>
  </si>
  <si>
    <t>შენგელია</t>
  </si>
  <si>
    <t>37001003790</t>
  </si>
  <si>
    <t>ლევან</t>
  </si>
  <si>
    <t>ჯორბენაძე</t>
  </si>
  <si>
    <t>01017013873</t>
  </si>
  <si>
    <t>კომუნიკაციების დირექტორი</t>
  </si>
  <si>
    <t>მანანა</t>
  </si>
  <si>
    <t>ჯაფარიძე</t>
  </si>
  <si>
    <t>01024074988</t>
  </si>
  <si>
    <t>მარიამ</t>
  </si>
  <si>
    <t>აფრასიძე</t>
  </si>
  <si>
    <t>62004028905</t>
  </si>
  <si>
    <t>კონტაქტ ცენტრი (სოციალური მედია)</t>
  </si>
  <si>
    <t>პატარაია</t>
  </si>
  <si>
    <t>ფალიაშვილი</t>
  </si>
  <si>
    <t>01005031560</t>
  </si>
  <si>
    <t>სოციალური მედიის მენეჯერი</t>
  </si>
  <si>
    <t>მიხეილ</t>
  </si>
  <si>
    <t>მარკოზაშვილი</t>
  </si>
  <si>
    <t>ნაზი</t>
  </si>
  <si>
    <t>გასანოვა</t>
  </si>
  <si>
    <t>01013031661</t>
  </si>
  <si>
    <t>დამლაგებელი</t>
  </si>
  <si>
    <t>მოძმანაშვილი</t>
  </si>
  <si>
    <t>01002024432</t>
  </si>
  <si>
    <t>ჟურნალისტი</t>
  </si>
  <si>
    <t>ნანა</t>
  </si>
  <si>
    <t>ფიფია</t>
  </si>
  <si>
    <t>01017001206</t>
  </si>
  <si>
    <t>ტრადიციული მედიის მონიტორინგის მენეჯერი</t>
  </si>
  <si>
    <t>ნიკა</t>
  </si>
  <si>
    <t>ჟღერია</t>
  </si>
  <si>
    <t>01001037011</t>
  </si>
  <si>
    <t>დიჯიტალ დირექტორი</t>
  </si>
  <si>
    <t>ნიკოლოზ</t>
  </si>
  <si>
    <t>შერვაშიძე</t>
  </si>
  <si>
    <t>01007015417</t>
  </si>
  <si>
    <t>ოპერატორი</t>
  </si>
  <si>
    <t>რუსუდან</t>
  </si>
  <si>
    <t>მგალობლიშვილი</t>
  </si>
  <si>
    <t>01017049855</t>
  </si>
  <si>
    <t xml:space="preserve">ოფისის ასისტენტი </t>
  </si>
  <si>
    <t>საბა</t>
  </si>
  <si>
    <t>ბუაძე</t>
  </si>
  <si>
    <t>წევრი</t>
  </si>
  <si>
    <t>სალომე</t>
  </si>
  <si>
    <t>გურგენაძე</t>
  </si>
  <si>
    <t>ხვითარია</t>
  </si>
  <si>
    <t>სანდრო</t>
  </si>
  <si>
    <t>წეროძე</t>
  </si>
  <si>
    <t>01019086563</t>
  </si>
  <si>
    <t>ნიჟარაძე</t>
  </si>
  <si>
    <t>01017012416</t>
  </si>
  <si>
    <t>დამხმარე ჟურნალისტი</t>
  </si>
  <si>
    <t>ქ. თბილისი, ვაგზლის მოედანი N2, ქ.თბილისის ცენტრალური რკინიგზის ვაგზლის შენობა, მე-3 სართულზე</t>
  </si>
  <si>
    <t>01.01.043</t>
  </si>
  <si>
    <t>75 კვ.მ</t>
  </si>
  <si>
    <t>2019 წლის 30 ოქტომბრიდან / 6 თვის ვადით</t>
  </si>
  <si>
    <t>2019 წლის 1 ოქტომბრიდან / 11 თვის ვადით</t>
  </si>
  <si>
    <r>
      <t xml:space="preserve">ქ. თბილისი, ცოტნე დადიანის ქ. </t>
    </r>
    <r>
      <rPr>
        <sz val="10"/>
        <color theme="1"/>
        <rFont val="Calibri"/>
        <family val="2"/>
      </rPr>
      <t>№</t>
    </r>
    <r>
      <rPr>
        <sz val="8"/>
        <color theme="1"/>
        <rFont val="Sylfaen"/>
        <family val="1"/>
      </rPr>
      <t>7, მე-3 სართულზე მდებარე სასაწყობე ფართი</t>
    </r>
  </si>
  <si>
    <t>01.16.02.038.044.01.02.529</t>
  </si>
  <si>
    <t>2019 წლის 24 დეკმებრიდან 2020 წლის 24 დეკემბრამდე</t>
  </si>
  <si>
    <t>13.2 კვ.მ</t>
  </si>
  <si>
    <t>შპს ქარვასლა</t>
  </si>
  <si>
    <t>1.2.15.3</t>
  </si>
  <si>
    <t>1.2.15.4</t>
  </si>
  <si>
    <t>1.2.15.5</t>
  </si>
  <si>
    <t>სატელეფონო მარკეტინგული კვლევა</t>
  </si>
  <si>
    <t>პირადი დაცვის მომსახურება</t>
  </si>
  <si>
    <t>სატრანსპორტო მომსახურება</t>
  </si>
  <si>
    <t>DOMAIN.COM</t>
  </si>
  <si>
    <t>საწვავის ბარათები</t>
  </si>
  <si>
    <t>1.2.15.6</t>
  </si>
  <si>
    <t>1.2.15.7</t>
  </si>
  <si>
    <t>1.2.15.8</t>
  </si>
  <si>
    <t>1.2.15.9</t>
  </si>
  <si>
    <t>1.2.15.10</t>
  </si>
  <si>
    <t>ჰიმნის ტექსტი, კაპელა, სტურიური მომსახურება</t>
  </si>
  <si>
    <t>NO SMS მომსახურება</t>
  </si>
  <si>
    <t>SHUTTERSTOCK</t>
  </si>
  <si>
    <t>პარტიის რეგისტრაციის საბუთების წარდგენა</t>
  </si>
  <si>
    <t>1.2.15.11</t>
  </si>
  <si>
    <t>ცვეთა და ამორტიზაცია</t>
  </si>
  <si>
    <t>ქეთევან</t>
  </si>
  <si>
    <t>1.2.15.12</t>
  </si>
  <si>
    <t>კონცეფციის და სლოგანის შემუშავება</t>
  </si>
  <si>
    <t>16/12/2019</t>
  </si>
  <si>
    <t>25/11/2019</t>
  </si>
  <si>
    <t>ბრენდირებული აქსესუარებით რკლამის ხარჯი</t>
  </si>
  <si>
    <t>შპს პრინტარეა</t>
  </si>
  <si>
    <t>ცალი</t>
  </si>
  <si>
    <t>ზედნადებითაა მიღებული, ხელშეკრულება არ არის</t>
  </si>
  <si>
    <t>19/12/2019</t>
  </si>
  <si>
    <t>შპს თეგი</t>
  </si>
  <si>
    <t>20/12/2019</t>
  </si>
  <si>
    <t xml:space="preserve">შპს  ბრენდინგ ჰაბი </t>
  </si>
  <si>
    <t>25/12/2019</t>
  </si>
  <si>
    <t>შპს ფავორიტი სტილი</t>
  </si>
  <si>
    <t>01001015458</t>
  </si>
  <si>
    <t>ი/მ მალხაზ ჯაში</t>
  </si>
  <si>
    <t>შპს ოფისლაინი</t>
  </si>
  <si>
    <t>შპს ედლაინი</t>
  </si>
  <si>
    <t>მომსახურება</t>
  </si>
  <si>
    <t>6 თვიანი ხელშეკრულება</t>
  </si>
  <si>
    <t>შპს ჰოლმსი და უოთსონი</t>
  </si>
  <si>
    <t>15340$ გადახდის დღეს არსებული კურსი</t>
  </si>
  <si>
    <t>ინტერნეტ-რეკლამს ხრჯი</t>
  </si>
  <si>
    <t>26/11/2019</t>
  </si>
  <si>
    <t>ფეისბუქი</t>
  </si>
  <si>
    <t>13/12/2019</t>
  </si>
  <si>
    <t>14/12/2019</t>
  </si>
  <si>
    <t>26/12/2019</t>
  </si>
  <si>
    <t>27/12/2019</t>
  </si>
  <si>
    <t>შპს ბი ემ ჯი</t>
  </si>
  <si>
    <t xml:space="preserve">შპს რადიო კომპანია პირველი რადიო </t>
  </si>
  <si>
    <t>31/10/2019</t>
  </si>
  <si>
    <t>www.surveygizmo.com</t>
  </si>
  <si>
    <t>ი/მ არმაზი გოგიშვილი</t>
  </si>
  <si>
    <t>ნოტარიუსი მედეა გვაზავა</t>
  </si>
  <si>
    <t>სს სილქნეტი</t>
  </si>
  <si>
    <t>შპს Overstock</t>
  </si>
  <si>
    <t>შპს აი სი არ ფუუდ ენდ ბევერეჯ</t>
  </si>
  <si>
    <t>შპს ბორჯომი-ვოთერსი</t>
  </si>
  <si>
    <t>შპს გალოგრე</t>
  </si>
  <si>
    <t>შპს გეორგინა</t>
  </si>
  <si>
    <t>შპს ვაზისუბნის მამული</t>
  </si>
  <si>
    <t>შპს ვიდეოსკოპი</t>
  </si>
  <si>
    <t>შპს კახური ტრადიციული მეღვინეობა</t>
  </si>
  <si>
    <t>შპს კომპანია GEOSM</t>
  </si>
  <si>
    <t>შპს მეგა პანორამა</t>
  </si>
  <si>
    <t>შპს მეგა სთარ</t>
  </si>
  <si>
    <t>შპს მეგაკო</t>
  </si>
  <si>
    <t>შპს მეგაკო თრეიდი</t>
  </si>
  <si>
    <t>შპს მთარგმნელობითი ბიურო-დიალოგი 2006</t>
  </si>
  <si>
    <t>შპს პისიშოპ.ჯი</t>
  </si>
  <si>
    <t>შპს პოლიპრინტი</t>
  </si>
  <si>
    <t>შპს ტიტანი</t>
  </si>
  <si>
    <t>შპს ჩემი სახლი</t>
  </si>
  <si>
    <t>შპს ჯი-თი ჯგუფი</t>
  </si>
  <si>
    <t>სსიპ საპენსიო სააგენტო - ნომმინალური მფლობელობის ერთიანი ანგარიში</t>
  </si>
  <si>
    <t>საქონელი</t>
  </si>
  <si>
    <t>ინვენტარი</t>
  </si>
  <si>
    <t>12/17/2019-12/23/2019</t>
  </si>
  <si>
    <t>12/6-16-24/2019</t>
  </si>
  <si>
    <t>12/27-31/2019</t>
  </si>
  <si>
    <t>დეკემბრის მოწოდებები</t>
  </si>
  <si>
    <t>10/17/2019-12/26/2019</t>
  </si>
  <si>
    <t>01008018186</t>
  </si>
  <si>
    <t>შპს ცენტრალ რითეილ</t>
  </si>
  <si>
    <t>30/10/2019</t>
  </si>
  <si>
    <t>12/20-24/2019</t>
  </si>
  <si>
    <t>შპს სკს</t>
  </si>
  <si>
    <t>01023001924</t>
  </si>
  <si>
    <t>დეკემბრის მომსახურება</t>
  </si>
  <si>
    <t>WWW.SYRVEYGIZMO.COM</t>
  </si>
  <si>
    <t>N/A</t>
  </si>
  <si>
    <t>საპენსიოს თანხა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</si>
</sst>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_(#,##0_);_(\(#,##0\);_(\ \-\ _);_(@_)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8"/>
      <color theme="1"/>
      <name val="Sylfaen"/>
      <family val="1"/>
    </font>
    <font>
      <u/>
      <sz val="10"/>
      <color theme="10"/>
      <name val="Arial"/>
      <family val="2"/>
    </font>
    <font>
      <b/>
      <sz val="10"/>
      <color rgb="FFFF000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</cellStyleXfs>
  <cellXfs count="52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0" fontId="19" fillId="0" borderId="18" xfId="9" applyFont="1" applyBorder="1" applyAlignment="1" applyProtection="1">
      <alignment horizontal="center" vertical="center"/>
      <protection locked="0"/>
    </xf>
    <xf numFmtId="14" fontId="19" fillId="0" borderId="2" xfId="9" applyNumberFormat="1" applyFont="1" applyBorder="1" applyAlignment="1" applyProtection="1">
      <alignment horizontal="center"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169" fontId="19" fillId="0" borderId="19" xfId="9" applyNumberFormat="1" applyFont="1" applyBorder="1" applyAlignment="1" applyProtection="1">
      <alignment horizontal="center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40" xfId="9" applyFont="1" applyBorder="1" applyAlignment="1" applyProtection="1">
      <alignment vertical="center" wrapText="1"/>
      <protection locked="0"/>
    </xf>
    <xf numFmtId="0" fontId="19" fillId="0" borderId="21" xfId="9" applyFont="1" applyBorder="1" applyAlignment="1" applyProtection="1">
      <alignment horizontal="center" vertical="center"/>
      <protection locked="0"/>
    </xf>
    <xf numFmtId="169" fontId="19" fillId="0" borderId="5" xfId="9" applyNumberFormat="1" applyFont="1" applyBorder="1" applyAlignment="1" applyProtection="1">
      <alignment horizontal="center"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39" xfId="9" applyFont="1" applyBorder="1" applyAlignment="1" applyProtection="1">
      <alignment vertical="center" wrapText="1"/>
      <protection locked="0"/>
    </xf>
    <xf numFmtId="0" fontId="19" fillId="0" borderId="23" xfId="9" applyFont="1" applyBorder="1" applyAlignment="1" applyProtection="1">
      <alignment horizontal="center" vertical="center"/>
      <protection locked="0"/>
    </xf>
    <xf numFmtId="14" fontId="19" fillId="0" borderId="24" xfId="9" applyNumberFormat="1" applyFont="1" applyBorder="1" applyAlignment="1" applyProtection="1">
      <alignment vertical="center" wrapText="1"/>
      <protection locked="0"/>
    </xf>
    <xf numFmtId="0" fontId="19" fillId="0" borderId="24" xfId="9" applyFont="1" applyBorder="1" applyAlignment="1" applyProtection="1">
      <alignment vertical="center" wrapText="1"/>
      <protection locked="0"/>
    </xf>
    <xf numFmtId="0" fontId="19" fillId="0" borderId="25" xfId="9" applyFont="1" applyBorder="1" applyAlignment="1" applyProtection="1">
      <alignment vertical="center"/>
      <protection locked="0"/>
    </xf>
    <xf numFmtId="0" fontId="19" fillId="0" borderId="23" xfId="9" applyFont="1" applyBorder="1" applyAlignment="1" applyProtection="1">
      <alignment vertical="center" wrapText="1"/>
      <protection locked="0"/>
    </xf>
    <xf numFmtId="49" fontId="19" fillId="0" borderId="24" xfId="9" applyNumberFormat="1" applyFont="1" applyBorder="1" applyAlignment="1" applyProtection="1">
      <alignment vertical="center"/>
      <protection locked="0"/>
    </xf>
    <xf numFmtId="0" fontId="19" fillId="4" borderId="23" xfId="9" applyFont="1" applyFill="1" applyBorder="1" applyAlignment="1" applyProtection="1">
      <alignment vertical="center" wrapText="1"/>
      <protection locked="0"/>
    </xf>
    <xf numFmtId="0" fontId="19" fillId="4" borderId="24" xfId="9" applyFont="1" applyFill="1" applyBorder="1" applyAlignment="1" applyProtection="1">
      <alignment vertical="center" wrapText="1"/>
      <protection locked="0"/>
    </xf>
    <xf numFmtId="0" fontId="19" fillId="4" borderId="26" xfId="9" applyFont="1" applyFill="1" applyBorder="1" applyAlignment="1" applyProtection="1">
      <alignment vertical="center"/>
      <protection locked="0"/>
    </xf>
    <xf numFmtId="0" fontId="19" fillId="0" borderId="38" xfId="9" applyFont="1" applyBorder="1" applyAlignment="1" applyProtection="1">
      <alignment vertical="center" wrapText="1"/>
      <protection locked="0"/>
    </xf>
    <xf numFmtId="14" fontId="19" fillId="0" borderId="41" xfId="9" applyNumberFormat="1" applyFont="1" applyBorder="1" applyAlignment="1" applyProtection="1">
      <alignment horizontal="center" vertical="center"/>
      <protection locked="0"/>
    </xf>
    <xf numFmtId="0" fontId="22" fillId="5" borderId="1" xfId="0" applyNumberFormat="1" applyFont="1" applyFill="1" applyBorder="1" applyProtection="1"/>
    <xf numFmtId="0" fontId="17" fillId="0" borderId="1" xfId="0" applyNumberFormat="1" applyFont="1" applyBorder="1" applyProtection="1">
      <protection locked="0"/>
    </xf>
    <xf numFmtId="0" fontId="17" fillId="5" borderId="1" xfId="0" applyNumberFormat="1" applyFont="1" applyFill="1" applyBorder="1" applyAlignment="1" applyProtection="1">
      <alignment horizontal="right"/>
    </xf>
    <xf numFmtId="0" fontId="17" fillId="0" borderId="1" xfId="0" applyNumberFormat="1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2" borderId="0" xfId="3" applyFont="1" applyFill="1" applyBorder="1" applyAlignment="1" applyProtection="1">
      <alignment horizontal="left"/>
    </xf>
    <xf numFmtId="0" fontId="19" fillId="0" borderId="1" xfId="15" quotePrefix="1" applyFont="1" applyBorder="1" applyAlignment="1" applyProtection="1">
      <alignment vertical="center" wrapText="1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6" fontId="19" fillId="0" borderId="1" xfId="15" applyNumberFormat="1" applyFont="1" applyBorder="1" applyAlignment="1" applyProtection="1">
      <alignment vertical="center" wrapText="1"/>
      <protection locked="0"/>
    </xf>
    <xf numFmtId="4" fontId="22" fillId="5" borderId="1" xfId="0" applyNumberFormat="1" applyFont="1" applyFill="1" applyBorder="1" applyProtection="1"/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0" fontId="17" fillId="0" borderId="1" xfId="1" quotePrefix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1" fontId="24" fillId="0" borderId="7" xfId="2" quotePrefix="1" applyNumberFormat="1" applyFont="1" applyFill="1" applyBorder="1" applyAlignment="1" applyProtection="1">
      <alignment horizontal="left" vertical="top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2" fillId="0" borderId="0" xfId="0" applyFont="1" applyFill="1" applyAlignment="1" applyProtection="1">
      <alignment horizontal="left"/>
      <protection locked="0"/>
    </xf>
    <xf numFmtId="1" fontId="24" fillId="0" borderId="6" xfId="2" quotePrefix="1" applyNumberFormat="1" applyFont="1" applyFill="1" applyBorder="1" applyAlignment="1" applyProtection="1">
      <alignment horizontal="left" vertical="top" wrapText="1"/>
      <protection locked="0"/>
    </xf>
    <xf numFmtId="0" fontId="37" fillId="0" borderId="1" xfId="16" applyFill="1" applyBorder="1" applyAlignment="1" applyProtection="1">
      <alignment horizontal="left" vertical="center" wrapText="1" indent="1"/>
    </xf>
    <xf numFmtId="0" fontId="38" fillId="0" borderId="0" xfId="0" applyFont="1" applyProtection="1">
      <protection locked="0"/>
    </xf>
    <xf numFmtId="14" fontId="11" fillId="0" borderId="1" xfId="3" applyNumberFormat="1" applyBorder="1" applyAlignment="1" applyProtection="1">
      <alignment horizontal="left"/>
      <protection locked="0"/>
    </xf>
    <xf numFmtId="4" fontId="17" fillId="5" borderId="0" xfId="1" applyNumberFormat="1" applyFont="1" applyFill="1" applyBorder="1" applyAlignment="1" applyProtection="1">
      <alignment horizontal="center" vertical="center"/>
    </xf>
    <xf numFmtId="4" fontId="17" fillId="5" borderId="0" xfId="0" applyNumberFormat="1" applyFont="1" applyFill="1" applyProtection="1"/>
    <xf numFmtId="4" fontId="17" fillId="2" borderId="0" xfId="0" applyNumberFormat="1" applyFont="1" applyFill="1" applyProtection="1"/>
    <xf numFmtId="4" fontId="17" fillId="5" borderId="0" xfId="1" applyNumberFormat="1" applyFont="1" applyFill="1" applyAlignment="1" applyProtection="1">
      <alignment vertical="center"/>
    </xf>
    <xf numFmtId="4" fontId="22" fillId="5" borderId="1" xfId="1" applyNumberFormat="1" applyFont="1" applyFill="1" applyBorder="1" applyAlignment="1" applyProtection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Border="1" applyProtection="1"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4" fontId="22" fillId="0" borderId="1" xfId="1" applyNumberFormat="1" applyFont="1" applyFill="1" applyBorder="1" applyAlignment="1" applyProtection="1">
      <alignment horizontal="center" vertical="center"/>
      <protection locked="0"/>
    </xf>
    <xf numFmtId="4" fontId="17" fillId="5" borderId="35" xfId="0" applyNumberFormat="1" applyFont="1" applyFill="1" applyBorder="1" applyAlignment="1" applyProtection="1">
      <alignment horizontal="center"/>
    </xf>
    <xf numFmtId="4" fontId="17" fillId="0" borderId="4" xfId="0" applyNumberFormat="1" applyFont="1" applyBorder="1" applyProtection="1">
      <protection locked="0"/>
    </xf>
    <xf numFmtId="4" fontId="17" fillId="0" borderId="4" xfId="0" applyNumberFormat="1" applyFont="1" applyFill="1" applyBorder="1" applyProtection="1">
      <protection locked="0"/>
    </xf>
    <xf numFmtId="4" fontId="17" fillId="5" borderId="2" xfId="0" applyNumberFormat="1" applyFont="1" applyFill="1" applyBorder="1" applyAlignment="1" applyProtection="1">
      <alignment horizontal="center"/>
    </xf>
    <xf numFmtId="4" fontId="17" fillId="0" borderId="1" xfId="0" applyNumberFormat="1" applyFont="1" applyBorder="1" applyProtection="1">
      <protection locked="0"/>
    </xf>
    <xf numFmtId="4" fontId="17" fillId="0" borderId="1" xfId="0" applyNumberFormat="1" applyFont="1" applyFill="1" applyBorder="1" applyAlignment="1" applyProtection="1">
      <alignment horizontal="center"/>
    </xf>
    <xf numFmtId="4" fontId="17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17" fillId="0" borderId="0" xfId="0" applyNumberFormat="1" applyFont="1" applyBorder="1" applyProtection="1">
      <protection locked="0"/>
    </xf>
    <xf numFmtId="4" fontId="0" fillId="0" borderId="0" xfId="0" applyNumberFormat="1"/>
    <xf numFmtId="1" fontId="37" fillId="0" borderId="6" xfId="16" applyNumberFormat="1" applyFill="1" applyBorder="1" applyAlignment="1" applyProtection="1">
      <alignment horizontal="left" vertical="top" wrapText="1"/>
      <protection locked="0"/>
    </xf>
    <xf numFmtId="2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2" fillId="5" borderId="1" xfId="0" applyNumberFormat="1" applyFont="1" applyFill="1" applyBorder="1" applyProtection="1"/>
    <xf numFmtId="2" fontId="17" fillId="5" borderId="0" xfId="1" applyNumberFormat="1" applyFont="1" applyFill="1" applyAlignment="1" applyProtection="1">
      <alignment horizontal="right" vertical="center"/>
    </xf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Protection="1"/>
    <xf numFmtId="2" fontId="17" fillId="2" borderId="0" xfId="0" applyNumberFormat="1" applyFont="1" applyFill="1" applyProtection="1"/>
    <xf numFmtId="2" fontId="17" fillId="5" borderId="0" xfId="1" applyNumberFormat="1" applyFont="1" applyFill="1" applyAlignment="1" applyProtection="1">
      <alignment vertical="center"/>
    </xf>
    <xf numFmtId="2" fontId="22" fillId="6" borderId="1" xfId="1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0" xfId="0" applyNumberFormat="1" applyFill="1"/>
    <xf numFmtId="2" fontId="22" fillId="5" borderId="1" xfId="1" applyNumberFormat="1" applyFont="1" applyFill="1" applyBorder="1" applyAlignment="1" applyProtection="1">
      <alignment horizontal="right" vertical="center"/>
    </xf>
    <xf numFmtId="2" fontId="19" fillId="5" borderId="1" xfId="4" applyNumberFormat="1" applyFont="1" applyFill="1" applyBorder="1" applyAlignment="1" applyProtection="1">
      <alignment vertical="center" wrapText="1"/>
    </xf>
    <xf numFmtId="2" fontId="19" fillId="0" borderId="1" xfId="4" applyNumberFormat="1" applyFont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4" fontId="19" fillId="0" borderId="1" xfId="3" applyNumberFormat="1" applyFont="1" applyBorder="1"/>
    <xf numFmtId="0" fontId="17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4" fontId="17" fillId="5" borderId="0" xfId="1" applyNumberFormat="1" applyFont="1" applyFill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17" fillId="0" borderId="0" xfId="3" applyFont="1" applyBorder="1" applyAlignment="1" applyProtection="1">
      <alignment horizontal="left" vertical="center"/>
    </xf>
  </cellXfs>
  <cellStyles count="17">
    <cellStyle name="Hyperlink" xfId="16" builtinId="8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85</xdr:row>
      <xdr:rowOff>171450</xdr:rowOff>
    </xdr:from>
    <xdr:to>
      <xdr:col>2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26</xdr:row>
      <xdr:rowOff>152400</xdr:rowOff>
    </xdr:from>
    <xdr:to>
      <xdr:col>7</xdr:col>
      <xdr:colOff>9525</xdr:colOff>
      <xdr:row>26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yrveygizmo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urveygizmo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showGridLines="0" tabSelected="1" zoomScale="80" zoomScaleNormal="80" workbookViewId="0">
      <selection activeCell="U14" sqref="U14"/>
    </sheetView>
  </sheetViews>
  <sheetFormatPr defaultColWidth="9.140625" defaultRowHeight="15" x14ac:dyDescent="0.2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6" width="19.140625" style="258" customWidth="1"/>
    <col min="7" max="7" width="25.7109375" style="258" customWidth="1"/>
    <col min="8" max="8" width="21.7109375" style="258" customWidth="1"/>
    <col min="9" max="9" width="16.42578125" style="257" bestFit="1" customWidth="1"/>
    <col min="10" max="10" width="17.42578125" style="257" customWidth="1"/>
    <col min="11" max="11" width="13.140625" style="257" bestFit="1" customWidth="1"/>
    <col min="12" max="12" width="17.7109375" style="257" customWidth="1"/>
    <col min="13" max="16384" width="9.140625" style="257"/>
  </cols>
  <sheetData>
    <row r="1" spans="1:12" s="268" customFormat="1" x14ac:dyDescent="0.2">
      <c r="A1" s="305" t="s">
        <v>301</v>
      </c>
      <c r="B1" s="294"/>
      <c r="C1" s="294"/>
      <c r="D1" s="294"/>
      <c r="E1" s="295"/>
      <c r="F1" s="289"/>
      <c r="G1" s="295"/>
      <c r="H1" s="304"/>
      <c r="I1" s="294"/>
      <c r="J1" s="295"/>
      <c r="K1" s="295"/>
      <c r="L1" s="303" t="s">
        <v>109</v>
      </c>
    </row>
    <row r="2" spans="1:12" s="268" customFormat="1" x14ac:dyDescent="0.2">
      <c r="A2" s="302" t="s">
        <v>140</v>
      </c>
      <c r="B2" s="294"/>
      <c r="C2" s="294"/>
      <c r="D2" s="294"/>
      <c r="E2" s="295"/>
      <c r="F2" s="289"/>
      <c r="G2" s="295"/>
      <c r="H2" s="301"/>
      <c r="I2" s="294"/>
      <c r="J2" s="295"/>
      <c r="K2" s="295"/>
      <c r="L2" s="420" t="s">
        <v>546</v>
      </c>
    </row>
    <row r="3" spans="1:12" s="268" customFormat="1" x14ac:dyDescent="0.2">
      <c r="A3" s="300"/>
      <c r="B3" s="294"/>
      <c r="C3" s="299"/>
      <c r="D3" s="298"/>
      <c r="E3" s="295"/>
      <c r="F3" s="297"/>
      <c r="G3" s="295"/>
      <c r="H3" s="295"/>
      <c r="I3" s="289"/>
      <c r="J3" s="294"/>
      <c r="K3" s="294"/>
      <c r="L3" s="293"/>
    </row>
    <row r="4" spans="1:12" s="268" customFormat="1" x14ac:dyDescent="0.2">
      <c r="A4" s="331" t="s">
        <v>269</v>
      </c>
      <c r="B4" s="289"/>
      <c r="C4" s="289"/>
      <c r="D4" s="338"/>
      <c r="E4" s="339"/>
      <c r="F4" s="296"/>
      <c r="G4" s="295"/>
      <c r="H4" s="340"/>
      <c r="I4" s="339"/>
      <c r="J4" s="294"/>
      <c r="K4" s="295"/>
      <c r="L4" s="293"/>
    </row>
    <row r="5" spans="1:12" s="268" customFormat="1" ht="15.75" thickBot="1" x14ac:dyDescent="0.25">
      <c r="A5" s="486" t="s">
        <v>553</v>
      </c>
      <c r="B5" s="486"/>
      <c r="C5" s="486"/>
      <c r="D5" s="486"/>
      <c r="E5" s="486"/>
      <c r="F5" s="486"/>
      <c r="G5" s="296"/>
      <c r="H5" s="296"/>
      <c r="I5" s="295"/>
      <c r="J5" s="294"/>
      <c r="K5" s="294"/>
      <c r="L5" s="293"/>
    </row>
    <row r="6" spans="1:12" ht="15.75" thickBot="1" x14ac:dyDescent="0.25">
      <c r="A6" s="292"/>
      <c r="B6" s="291"/>
      <c r="C6" s="290"/>
      <c r="D6" s="290"/>
      <c r="E6" s="290"/>
      <c r="F6" s="289"/>
      <c r="G6" s="289"/>
      <c r="H6" s="289"/>
      <c r="I6" s="489" t="s">
        <v>438</v>
      </c>
      <c r="J6" s="490"/>
      <c r="K6" s="491"/>
      <c r="L6" s="288"/>
    </row>
    <row r="7" spans="1:12" s="276" customFormat="1" ht="51.75" thickBot="1" x14ac:dyDescent="0.25">
      <c r="A7" s="287" t="s">
        <v>64</v>
      </c>
      <c r="B7" s="286" t="s">
        <v>141</v>
      </c>
      <c r="C7" s="286" t="s">
        <v>437</v>
      </c>
      <c r="D7" s="285" t="s">
        <v>275</v>
      </c>
      <c r="E7" s="284" t="s">
        <v>436</v>
      </c>
      <c r="F7" s="283" t="s">
        <v>435</v>
      </c>
      <c r="G7" s="282" t="s">
        <v>228</v>
      </c>
      <c r="H7" s="281" t="s">
        <v>225</v>
      </c>
      <c r="I7" s="280" t="s">
        <v>434</v>
      </c>
      <c r="J7" s="279" t="s">
        <v>272</v>
      </c>
      <c r="K7" s="278" t="s">
        <v>229</v>
      </c>
      <c r="L7" s="277" t="s">
        <v>230</v>
      </c>
    </row>
    <row r="8" spans="1:12" s="270" customFormat="1" ht="15.75" thickBot="1" x14ac:dyDescent="0.25">
      <c r="A8" s="274">
        <v>1</v>
      </c>
      <c r="B8" s="273">
        <v>2</v>
      </c>
      <c r="C8" s="275">
        <v>3</v>
      </c>
      <c r="D8" s="275">
        <v>4</v>
      </c>
      <c r="E8" s="274">
        <v>5</v>
      </c>
      <c r="F8" s="273">
        <v>6</v>
      </c>
      <c r="G8" s="275">
        <v>7</v>
      </c>
      <c r="H8" s="273">
        <v>8</v>
      </c>
      <c r="I8" s="274">
        <v>9</v>
      </c>
      <c r="J8" s="273">
        <v>10</v>
      </c>
      <c r="K8" s="272">
        <v>11</v>
      </c>
      <c r="L8" s="271">
        <v>12</v>
      </c>
    </row>
    <row r="9" spans="1:12" ht="30" x14ac:dyDescent="0.2">
      <c r="A9" s="392">
        <v>1</v>
      </c>
      <c r="B9" s="393">
        <v>43801</v>
      </c>
      <c r="C9" s="394" t="s">
        <v>519</v>
      </c>
      <c r="D9" s="395">
        <v>60000</v>
      </c>
      <c r="E9" s="396" t="s">
        <v>514</v>
      </c>
      <c r="F9" s="397" t="s">
        <v>515</v>
      </c>
      <c r="G9" s="398" t="s">
        <v>513</v>
      </c>
      <c r="H9" s="398" t="s">
        <v>572</v>
      </c>
      <c r="I9" s="399"/>
      <c r="J9" s="400"/>
      <c r="K9" s="401"/>
      <c r="L9" s="402"/>
    </row>
    <row r="10" spans="1:12" ht="30" x14ac:dyDescent="0.2">
      <c r="A10" s="403">
        <v>2</v>
      </c>
      <c r="B10" s="393">
        <v>43801</v>
      </c>
      <c r="C10" s="394" t="s">
        <v>519</v>
      </c>
      <c r="D10" s="404">
        <v>40000</v>
      </c>
      <c r="E10" s="405" t="s">
        <v>517</v>
      </c>
      <c r="F10" s="397" t="s">
        <v>516</v>
      </c>
      <c r="G10" s="397" t="s">
        <v>518</v>
      </c>
      <c r="H10" s="398" t="s">
        <v>572</v>
      </c>
      <c r="I10" s="406"/>
      <c r="J10" s="407"/>
      <c r="K10" s="408"/>
      <c r="L10" s="409"/>
    </row>
    <row r="11" spans="1:12" ht="30" x14ac:dyDescent="0.2">
      <c r="A11" s="403">
        <v>3</v>
      </c>
      <c r="B11" s="393">
        <v>43811</v>
      </c>
      <c r="C11" s="394" t="s">
        <v>519</v>
      </c>
      <c r="D11" s="404">
        <v>60000</v>
      </c>
      <c r="E11" s="405" t="s">
        <v>520</v>
      </c>
      <c r="F11" s="344" t="s">
        <v>521</v>
      </c>
      <c r="G11" s="397" t="s">
        <v>522</v>
      </c>
      <c r="H11" s="397" t="s">
        <v>523</v>
      </c>
      <c r="I11" s="406"/>
      <c r="J11" s="407"/>
      <c r="K11" s="408"/>
      <c r="L11" s="409"/>
    </row>
    <row r="12" spans="1:12" ht="30" x14ac:dyDescent="0.2">
      <c r="A12" s="403">
        <v>4</v>
      </c>
      <c r="B12" s="393">
        <v>43811</v>
      </c>
      <c r="C12" s="394" t="s">
        <v>519</v>
      </c>
      <c r="D12" s="404">
        <v>60000</v>
      </c>
      <c r="E12" s="405" t="s">
        <v>525</v>
      </c>
      <c r="F12" s="397" t="s">
        <v>524</v>
      </c>
      <c r="G12" s="397" t="s">
        <v>526</v>
      </c>
      <c r="H12" s="397" t="s">
        <v>523</v>
      </c>
      <c r="I12" s="406"/>
      <c r="J12" s="407"/>
      <c r="K12" s="408"/>
      <c r="L12" s="409"/>
    </row>
    <row r="13" spans="1:12" ht="30" x14ac:dyDescent="0.2">
      <c r="A13" s="403">
        <v>5</v>
      </c>
      <c r="B13" s="393">
        <v>43815</v>
      </c>
      <c r="C13" s="394" t="s">
        <v>519</v>
      </c>
      <c r="D13" s="404">
        <v>60000</v>
      </c>
      <c r="E13" s="405" t="s">
        <v>527</v>
      </c>
      <c r="F13" s="397" t="s">
        <v>528</v>
      </c>
      <c r="G13" s="397" t="s">
        <v>529</v>
      </c>
      <c r="H13" s="397" t="s">
        <v>523</v>
      </c>
      <c r="I13" s="406"/>
      <c r="J13" s="407"/>
      <c r="K13" s="408"/>
      <c r="L13" s="409"/>
    </row>
    <row r="14" spans="1:12" ht="30" x14ac:dyDescent="0.2">
      <c r="A14" s="403">
        <v>6</v>
      </c>
      <c r="B14" s="393">
        <v>43815</v>
      </c>
      <c r="C14" s="394" t="s">
        <v>519</v>
      </c>
      <c r="D14" s="404">
        <v>30000</v>
      </c>
      <c r="E14" s="405" t="s">
        <v>530</v>
      </c>
      <c r="F14" s="397" t="s">
        <v>531</v>
      </c>
      <c r="G14" s="397" t="s">
        <v>532</v>
      </c>
      <c r="H14" s="397" t="s">
        <v>523</v>
      </c>
      <c r="I14" s="406"/>
      <c r="J14" s="407"/>
      <c r="K14" s="408"/>
      <c r="L14" s="409"/>
    </row>
    <row r="15" spans="1:12" ht="30" x14ac:dyDescent="0.2">
      <c r="A15" s="403">
        <v>7</v>
      </c>
      <c r="B15" s="393">
        <v>43820</v>
      </c>
      <c r="C15" s="394" t="s">
        <v>519</v>
      </c>
      <c r="D15" s="404">
        <v>60000</v>
      </c>
      <c r="E15" s="405" t="s">
        <v>534</v>
      </c>
      <c r="F15" s="397" t="s">
        <v>533</v>
      </c>
      <c r="G15" s="397" t="s">
        <v>537</v>
      </c>
      <c r="H15" s="397" t="s">
        <v>523</v>
      </c>
      <c r="I15" s="406"/>
      <c r="J15" s="407"/>
      <c r="K15" s="408"/>
      <c r="L15" s="409"/>
    </row>
    <row r="16" spans="1:12" ht="30" x14ac:dyDescent="0.2">
      <c r="A16" s="403">
        <v>8</v>
      </c>
      <c r="B16" s="393">
        <v>43823</v>
      </c>
      <c r="C16" s="394" t="s">
        <v>519</v>
      </c>
      <c r="D16" s="404">
        <v>60000</v>
      </c>
      <c r="E16" s="405" t="s">
        <v>535</v>
      </c>
      <c r="F16" s="397" t="s">
        <v>536</v>
      </c>
      <c r="G16" s="397" t="s">
        <v>538</v>
      </c>
      <c r="H16" s="397" t="s">
        <v>523</v>
      </c>
      <c r="I16" s="406"/>
      <c r="J16" s="407"/>
      <c r="K16" s="408"/>
      <c r="L16" s="409"/>
    </row>
    <row r="17" spans="1:12" ht="30" x14ac:dyDescent="0.2">
      <c r="A17" s="403">
        <v>9</v>
      </c>
      <c r="B17" s="393">
        <v>43829</v>
      </c>
      <c r="C17" s="394" t="s">
        <v>519</v>
      </c>
      <c r="D17" s="404">
        <v>60000</v>
      </c>
      <c r="E17" s="405" t="s">
        <v>539</v>
      </c>
      <c r="F17" s="397" t="s">
        <v>540</v>
      </c>
      <c r="G17" s="397" t="s">
        <v>541</v>
      </c>
      <c r="H17" s="397" t="s">
        <v>523</v>
      </c>
      <c r="I17" s="406"/>
      <c r="J17" s="407"/>
      <c r="K17" s="408"/>
      <c r="L17" s="409"/>
    </row>
    <row r="18" spans="1:12" ht="30" x14ac:dyDescent="0.2">
      <c r="A18" s="403">
        <v>10</v>
      </c>
      <c r="B18" s="393">
        <v>43829</v>
      </c>
      <c r="C18" s="394" t="s">
        <v>519</v>
      </c>
      <c r="D18" s="404">
        <v>30000</v>
      </c>
      <c r="E18" s="405" t="s">
        <v>542</v>
      </c>
      <c r="F18" s="397" t="s">
        <v>543</v>
      </c>
      <c r="G18" s="397" t="s">
        <v>544</v>
      </c>
      <c r="H18" s="397" t="s">
        <v>523</v>
      </c>
      <c r="I18" s="406"/>
      <c r="J18" s="407"/>
      <c r="K18" s="408"/>
      <c r="L18" s="409"/>
    </row>
    <row r="19" spans="1:12" x14ac:dyDescent="0.2">
      <c r="A19" s="403">
        <v>11</v>
      </c>
      <c r="B19" s="393"/>
      <c r="C19" s="394"/>
      <c r="D19" s="404"/>
      <c r="E19" s="405"/>
      <c r="F19" s="397"/>
      <c r="G19" s="397"/>
      <c r="H19" s="397"/>
      <c r="I19" s="406"/>
      <c r="J19" s="407"/>
      <c r="K19" s="408"/>
      <c r="L19" s="409"/>
    </row>
    <row r="20" spans="1:12" x14ac:dyDescent="0.2">
      <c r="A20" s="403">
        <v>12</v>
      </c>
      <c r="B20" s="393"/>
      <c r="C20" s="394"/>
      <c r="D20" s="404"/>
      <c r="E20" s="405"/>
      <c r="F20" s="397"/>
      <c r="G20" s="397"/>
      <c r="H20" s="397"/>
      <c r="I20" s="406"/>
      <c r="J20" s="407"/>
      <c r="K20" s="408"/>
      <c r="L20" s="409"/>
    </row>
    <row r="21" spans="1:12" x14ac:dyDescent="0.2">
      <c r="A21" s="403">
        <v>13</v>
      </c>
      <c r="B21" s="393"/>
      <c r="C21" s="394"/>
      <c r="D21" s="404"/>
      <c r="E21" s="405"/>
      <c r="F21" s="397"/>
      <c r="G21" s="397"/>
      <c r="H21" s="397"/>
      <c r="I21" s="406"/>
      <c r="J21" s="407"/>
      <c r="K21" s="408"/>
      <c r="L21" s="409"/>
    </row>
    <row r="22" spans="1:12" x14ac:dyDescent="0.2">
      <c r="A22" s="403">
        <v>14</v>
      </c>
      <c r="B22" s="393"/>
      <c r="C22" s="394"/>
      <c r="D22" s="404"/>
      <c r="E22" s="405"/>
      <c r="F22" s="397"/>
      <c r="G22" s="397"/>
      <c r="H22" s="397"/>
      <c r="I22" s="406"/>
      <c r="J22" s="407"/>
      <c r="K22" s="408"/>
      <c r="L22" s="409"/>
    </row>
    <row r="23" spans="1:12" x14ac:dyDescent="0.2">
      <c r="A23" s="403">
        <v>15</v>
      </c>
      <c r="B23" s="393"/>
      <c r="C23" s="394"/>
      <c r="D23" s="404"/>
      <c r="E23" s="405"/>
      <c r="F23" s="397"/>
      <c r="G23" s="397"/>
      <c r="H23" s="397"/>
      <c r="I23" s="406"/>
      <c r="J23" s="407"/>
      <c r="K23" s="408"/>
      <c r="L23" s="409"/>
    </row>
    <row r="24" spans="1:12" x14ac:dyDescent="0.2">
      <c r="A24" s="403">
        <v>16</v>
      </c>
      <c r="B24" s="393"/>
      <c r="C24" s="394"/>
      <c r="D24" s="404"/>
      <c r="E24" s="405"/>
      <c r="F24" s="397"/>
      <c r="G24" s="397"/>
      <c r="H24" s="397"/>
      <c r="I24" s="406"/>
      <c r="J24" s="407"/>
      <c r="K24" s="408"/>
      <c r="L24" s="409"/>
    </row>
    <row r="25" spans="1:12" x14ac:dyDescent="0.2">
      <c r="A25" s="403">
        <v>17</v>
      </c>
      <c r="B25" s="393"/>
      <c r="C25" s="394"/>
      <c r="D25" s="404"/>
      <c r="E25" s="405"/>
      <c r="F25" s="397"/>
      <c r="G25" s="397"/>
      <c r="H25" s="397"/>
      <c r="I25" s="406"/>
      <c r="J25" s="407"/>
      <c r="K25" s="408"/>
      <c r="L25" s="409"/>
    </row>
    <row r="26" spans="1:12" x14ac:dyDescent="0.2">
      <c r="A26" s="403">
        <v>18</v>
      </c>
      <c r="B26" s="393"/>
      <c r="C26" s="394"/>
      <c r="D26" s="404"/>
      <c r="E26" s="405"/>
      <c r="F26" s="397"/>
      <c r="G26" s="397"/>
      <c r="H26" s="397"/>
      <c r="I26" s="406"/>
      <c r="J26" s="407"/>
      <c r="K26" s="408"/>
      <c r="L26" s="409"/>
    </row>
    <row r="27" spans="1:12" x14ac:dyDescent="0.2">
      <c r="A27" s="403">
        <v>19</v>
      </c>
      <c r="B27" s="393"/>
      <c r="C27" s="394"/>
      <c r="D27" s="404"/>
      <c r="E27" s="405"/>
      <c r="F27" s="397"/>
      <c r="G27" s="397"/>
      <c r="H27" s="397"/>
      <c r="I27" s="406"/>
      <c r="J27" s="407"/>
      <c r="K27" s="408"/>
      <c r="L27" s="409"/>
    </row>
    <row r="28" spans="1:12" ht="15.75" thickBot="1" x14ac:dyDescent="0.25">
      <c r="A28" s="410" t="s">
        <v>271</v>
      </c>
      <c r="B28" s="411"/>
      <c r="C28" s="412"/>
      <c r="D28" s="413"/>
      <c r="E28" s="414"/>
      <c r="F28" s="415"/>
      <c r="G28" s="415"/>
      <c r="H28" s="415"/>
      <c r="I28" s="416"/>
      <c r="J28" s="417"/>
      <c r="K28" s="418"/>
      <c r="L28" s="419"/>
    </row>
    <row r="29" spans="1:12" x14ac:dyDescent="0.2">
      <c r="A29" s="260"/>
      <c r="B29" s="261"/>
      <c r="C29" s="260"/>
      <c r="D29" s="261"/>
      <c r="E29" s="260"/>
      <c r="F29" s="261"/>
      <c r="G29" s="260"/>
      <c r="H29" s="261"/>
      <c r="I29" s="260"/>
      <c r="J29" s="261"/>
      <c r="K29" s="260"/>
      <c r="L29" s="261"/>
    </row>
    <row r="30" spans="1:12" x14ac:dyDescent="0.2">
      <c r="A30" s="260"/>
      <c r="B30" s="267"/>
      <c r="C30" s="260"/>
      <c r="D30" s="267"/>
      <c r="E30" s="260"/>
      <c r="F30" s="267"/>
      <c r="G30" s="260"/>
      <c r="H30" s="267"/>
      <c r="I30" s="260"/>
      <c r="J30" s="267"/>
      <c r="K30" s="260"/>
      <c r="L30" s="267"/>
    </row>
    <row r="31" spans="1:12" s="268" customFormat="1" x14ac:dyDescent="0.2">
      <c r="A31" s="488" t="s">
        <v>399</v>
      </c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</row>
    <row r="32" spans="1:12" s="269" customFormat="1" ht="12.75" x14ac:dyDescent="0.2">
      <c r="A32" s="488" t="s">
        <v>433</v>
      </c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</row>
    <row r="33" spans="1:12" s="269" customFormat="1" ht="12.75" x14ac:dyDescent="0.2">
      <c r="A33" s="488"/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</row>
    <row r="34" spans="1:12" s="268" customFormat="1" x14ac:dyDescent="0.2">
      <c r="A34" s="488" t="s">
        <v>432</v>
      </c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</row>
    <row r="35" spans="1:12" s="268" customFormat="1" x14ac:dyDescent="0.2">
      <c r="A35" s="488"/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</row>
    <row r="36" spans="1:12" s="268" customFormat="1" x14ac:dyDescent="0.2">
      <c r="A36" s="488" t="s">
        <v>431</v>
      </c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</row>
    <row r="37" spans="1:12" s="268" customFormat="1" x14ac:dyDescent="0.2">
      <c r="A37" s="260"/>
      <c r="B37" s="261"/>
      <c r="C37" s="260"/>
      <c r="D37" s="261"/>
      <c r="E37" s="260"/>
      <c r="F37" s="261"/>
      <c r="G37" s="260"/>
      <c r="H37" s="261"/>
      <c r="I37" s="260"/>
      <c r="J37" s="261"/>
      <c r="K37" s="260"/>
      <c r="L37" s="261"/>
    </row>
    <row r="38" spans="1:12" s="268" customFormat="1" x14ac:dyDescent="0.2">
      <c r="A38" s="260"/>
      <c r="B38" s="267"/>
      <c r="C38" s="260"/>
      <c r="D38" s="267"/>
      <c r="E38" s="260"/>
      <c r="F38" s="267"/>
      <c r="G38" s="260"/>
      <c r="H38" s="267"/>
      <c r="I38" s="260"/>
      <c r="J38" s="267"/>
      <c r="K38" s="260"/>
      <c r="L38" s="267"/>
    </row>
    <row r="39" spans="1:12" s="268" customFormat="1" x14ac:dyDescent="0.2">
      <c r="A39" s="260"/>
      <c r="B39" s="261"/>
      <c r="C39" s="260"/>
      <c r="D39" s="261"/>
      <c r="E39" s="260"/>
      <c r="F39" s="261"/>
      <c r="G39" s="260"/>
      <c r="H39" s="261"/>
      <c r="I39" s="260"/>
      <c r="J39" s="261"/>
      <c r="K39" s="260"/>
      <c r="L39" s="261"/>
    </row>
    <row r="40" spans="1:12" x14ac:dyDescent="0.2">
      <c r="A40" s="260"/>
      <c r="B40" s="267"/>
      <c r="C40" s="260"/>
      <c r="D40" s="267"/>
      <c r="E40" s="260"/>
      <c r="F40" s="267"/>
      <c r="G40" s="260"/>
      <c r="H40" s="267"/>
      <c r="I40" s="260"/>
      <c r="J40" s="267"/>
      <c r="K40" s="260"/>
      <c r="L40" s="267"/>
    </row>
    <row r="41" spans="1:12" s="262" customFormat="1" x14ac:dyDescent="0.2">
      <c r="A41" s="494" t="s">
        <v>107</v>
      </c>
      <c r="B41" s="494"/>
      <c r="C41" s="261"/>
      <c r="D41" s="260"/>
      <c r="E41" s="261"/>
      <c r="F41" s="261"/>
      <c r="G41" s="260"/>
      <c r="H41" s="261"/>
      <c r="I41" s="261"/>
      <c r="J41" s="260"/>
      <c r="K41" s="261"/>
      <c r="L41" s="260"/>
    </row>
    <row r="42" spans="1:12" s="262" customFormat="1" x14ac:dyDescent="0.2">
      <c r="A42" s="261"/>
      <c r="B42" s="260"/>
      <c r="C42" s="265"/>
      <c r="D42" s="266"/>
      <c r="E42" s="265"/>
      <c r="F42" s="261"/>
      <c r="G42" s="260"/>
      <c r="H42" s="264"/>
      <c r="I42" s="261"/>
      <c r="J42" s="260"/>
      <c r="K42" s="261"/>
      <c r="L42" s="260"/>
    </row>
    <row r="43" spans="1:12" s="262" customFormat="1" ht="15" customHeight="1" x14ac:dyDescent="0.2">
      <c r="A43" s="261"/>
      <c r="B43" s="260"/>
      <c r="C43" s="487" t="s">
        <v>263</v>
      </c>
      <c r="D43" s="487"/>
      <c r="E43" s="487"/>
      <c r="F43" s="261"/>
      <c r="G43" s="260"/>
      <c r="H43" s="492" t="s">
        <v>430</v>
      </c>
      <c r="I43" s="263"/>
      <c r="J43" s="260"/>
      <c r="K43" s="261"/>
      <c r="L43" s="260"/>
    </row>
    <row r="44" spans="1:12" s="262" customFormat="1" x14ac:dyDescent="0.2">
      <c r="A44" s="261"/>
      <c r="B44" s="260"/>
      <c r="C44" s="261"/>
      <c r="D44" s="260"/>
      <c r="E44" s="261"/>
      <c r="F44" s="261"/>
      <c r="G44" s="260"/>
      <c r="H44" s="493"/>
      <c r="I44" s="263"/>
      <c r="J44" s="260"/>
      <c r="K44" s="261"/>
      <c r="L44" s="260"/>
    </row>
    <row r="45" spans="1:12" s="259" customFormat="1" x14ac:dyDescent="0.2">
      <c r="A45" s="261"/>
      <c r="B45" s="260"/>
      <c r="C45" s="487" t="s">
        <v>139</v>
      </c>
      <c r="D45" s="487"/>
      <c r="E45" s="487"/>
      <c r="F45" s="261"/>
      <c r="G45" s="260"/>
      <c r="H45" s="261"/>
      <c r="I45" s="261"/>
      <c r="J45" s="260"/>
      <c r="K45" s="261"/>
      <c r="L45" s="260"/>
    </row>
    <row r="46" spans="1:12" s="259" customFormat="1" x14ac:dyDescent="0.2">
      <c r="E46" s="257"/>
    </row>
    <row r="47" spans="1:12" s="259" customFormat="1" x14ac:dyDescent="0.2">
      <c r="E47" s="257"/>
    </row>
    <row r="48" spans="1:12" s="259" customFormat="1" x14ac:dyDescent="0.2">
      <c r="E48" s="257"/>
    </row>
    <row r="49" spans="5:5" s="259" customFormat="1" x14ac:dyDescent="0.2">
      <c r="E49" s="257"/>
    </row>
    <row r="50" spans="5:5" s="259" customFormat="1" x14ac:dyDescent="0.2"/>
  </sheetData>
  <autoFilter ref="A8:L8"/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I46"/>
  <sheetViews>
    <sheetView showGridLines="0" view="pageBreakPreview" zoomScale="80" zoomScaleNormal="100" zoomScaleSheetLayoutView="80" workbookViewId="0">
      <selection activeCell="A7" sqref="A7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296</v>
      </c>
      <c r="B1" s="75"/>
      <c r="C1" s="497" t="s">
        <v>109</v>
      </c>
      <c r="D1" s="497"/>
      <c r="E1" s="107"/>
    </row>
    <row r="2" spans="1:7" x14ac:dyDescent="0.3">
      <c r="A2" s="75" t="s">
        <v>140</v>
      </c>
      <c r="B2" s="75"/>
      <c r="C2" s="495" t="str">
        <f>'ფორმა N1'!L2</f>
        <v>25.11.19 -31.12.19</v>
      </c>
      <c r="D2" s="496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269</v>
      </c>
      <c r="B4" s="101"/>
      <c r="C4" s="102"/>
      <c r="D4" s="75"/>
      <c r="E4" s="107"/>
    </row>
    <row r="5" spans="1:7" x14ac:dyDescent="0.3">
      <c r="A5" s="425" t="str">
        <f>'ფორმა N1'!A5</f>
        <v>ააიპ მოძრაობა ლელო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23">
        <v>1</v>
      </c>
      <c r="B9" s="223" t="s">
        <v>65</v>
      </c>
      <c r="C9" s="84">
        <f>SUM(C10,C26)</f>
        <v>520000</v>
      </c>
      <c r="D9" s="84">
        <f>SUM(D10,D26)</f>
        <v>520000</v>
      </c>
      <c r="E9" s="107"/>
    </row>
    <row r="10" spans="1:7" s="7" customFormat="1" ht="16.5" customHeight="1" x14ac:dyDescent="0.3">
      <c r="A10" s="86">
        <v>1.1000000000000001</v>
      </c>
      <c r="B10" s="86" t="s">
        <v>80</v>
      </c>
      <c r="C10" s="421">
        <f>SUM(C11,C12,C16,C19,C25,C26)</f>
        <v>520000</v>
      </c>
      <c r="D10" s="421">
        <f>SUM(D11,D12,D16,D19,D24,D25)</f>
        <v>520000</v>
      </c>
      <c r="E10" s="107"/>
    </row>
    <row r="11" spans="1:7" s="9" customFormat="1" ht="16.5" customHeight="1" x14ac:dyDescent="0.3">
      <c r="A11" s="87" t="s">
        <v>30</v>
      </c>
      <c r="B11" s="87" t="s">
        <v>79</v>
      </c>
      <c r="C11" s="422"/>
      <c r="D11" s="422"/>
      <c r="E11" s="107"/>
    </row>
    <row r="12" spans="1:7" s="10" customFormat="1" ht="16.5" customHeight="1" x14ac:dyDescent="0.3">
      <c r="A12" s="87" t="s">
        <v>31</v>
      </c>
      <c r="B12" s="87" t="s">
        <v>302</v>
      </c>
      <c r="C12" s="423">
        <f>SUM(C13:C15)</f>
        <v>520000</v>
      </c>
      <c r="D12" s="423">
        <f>SUM(D13:D15)</f>
        <v>520000</v>
      </c>
      <c r="E12" s="107"/>
      <c r="G12" s="67"/>
    </row>
    <row r="13" spans="1:7" s="3" customFormat="1" ht="16.5" customHeight="1" x14ac:dyDescent="0.3">
      <c r="A13" s="96" t="s">
        <v>81</v>
      </c>
      <c r="B13" s="96" t="s">
        <v>305</v>
      </c>
      <c r="C13" s="424">
        <f>SUM('ფორმა N1'!D9:D28)</f>
        <v>520000</v>
      </c>
      <c r="D13" s="424">
        <f>C13</f>
        <v>520000</v>
      </c>
      <c r="E13" s="107"/>
    </row>
    <row r="14" spans="1:7" s="3" customFormat="1" ht="16.5" customHeight="1" x14ac:dyDescent="0.3">
      <c r="A14" s="96" t="s">
        <v>470</v>
      </c>
      <c r="B14" s="96" t="s">
        <v>469</v>
      </c>
      <c r="C14" s="424"/>
      <c r="D14" s="424"/>
      <c r="E14" s="107"/>
    </row>
    <row r="15" spans="1:7" s="3" customFormat="1" ht="16.5" customHeight="1" x14ac:dyDescent="0.3">
      <c r="A15" s="96" t="s">
        <v>471</v>
      </c>
      <c r="B15" s="96" t="s">
        <v>97</v>
      </c>
      <c r="C15" s="8"/>
      <c r="D15" s="8"/>
      <c r="E15" s="107"/>
    </row>
    <row r="16" spans="1:7" s="3" customFormat="1" ht="16.5" customHeight="1" x14ac:dyDescent="0.3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84</v>
      </c>
      <c r="B17" s="96" t="s">
        <v>86</v>
      </c>
      <c r="C17" s="8"/>
      <c r="D17" s="8"/>
      <c r="E17" s="107"/>
    </row>
    <row r="18" spans="1:5" s="3" customFormat="1" ht="30" x14ac:dyDescent="0.3">
      <c r="A18" s="96" t="s">
        <v>85</v>
      </c>
      <c r="B18" s="96" t="s">
        <v>110</v>
      </c>
      <c r="C18" s="8"/>
      <c r="D18" s="8"/>
      <c r="E18" s="107"/>
    </row>
    <row r="19" spans="1:5" s="3" customFormat="1" ht="16.5" customHeight="1" x14ac:dyDescent="0.3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88</v>
      </c>
      <c r="B20" s="96" t="s">
        <v>89</v>
      </c>
      <c r="C20" s="8"/>
      <c r="D20" s="8"/>
      <c r="E20" s="107"/>
    </row>
    <row r="21" spans="1:5" s="3" customFormat="1" ht="30" x14ac:dyDescent="0.3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 x14ac:dyDescent="0.3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 x14ac:dyDescent="0.3">
      <c r="A23" s="96" t="s">
        <v>94</v>
      </c>
      <c r="B23" s="96" t="s">
        <v>412</v>
      </c>
      <c r="C23" s="8"/>
      <c r="D23" s="8"/>
      <c r="E23" s="107"/>
    </row>
    <row r="24" spans="1:5" s="3" customFormat="1" ht="16.5" customHeight="1" x14ac:dyDescent="0.3">
      <c r="A24" s="87" t="s">
        <v>95</v>
      </c>
      <c r="B24" s="87" t="s">
        <v>413</v>
      </c>
      <c r="C24" s="244"/>
      <c r="D24" s="8"/>
      <c r="E24" s="107"/>
    </row>
    <row r="25" spans="1:5" s="3" customFormat="1" x14ac:dyDescent="0.3">
      <c r="A25" s="87" t="s">
        <v>246</v>
      </c>
      <c r="B25" s="87" t="s">
        <v>419</v>
      </c>
      <c r="C25" s="8"/>
      <c r="D25" s="8"/>
      <c r="E25" s="107"/>
    </row>
    <row r="26" spans="1:5" ht="16.5" customHeight="1" x14ac:dyDescent="0.3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9" t="s">
        <v>98</v>
      </c>
      <c r="B28" s="229" t="s">
        <v>303</v>
      </c>
      <c r="C28" s="8"/>
      <c r="D28" s="8"/>
      <c r="E28" s="107"/>
    </row>
    <row r="29" spans="1:5" x14ac:dyDescent="0.3">
      <c r="A29" s="229" t="s">
        <v>99</v>
      </c>
      <c r="B29" s="229" t="s">
        <v>306</v>
      </c>
      <c r="C29" s="8"/>
      <c r="D29" s="8"/>
      <c r="E29" s="107"/>
    </row>
    <row r="30" spans="1:5" x14ac:dyDescent="0.3">
      <c r="A30" s="229" t="s">
        <v>421</v>
      </c>
      <c r="B30" s="229" t="s">
        <v>304</v>
      </c>
      <c r="C30" s="8"/>
      <c r="D30" s="8"/>
      <c r="E30" s="107"/>
    </row>
    <row r="31" spans="1:5" x14ac:dyDescent="0.3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9" t="s">
        <v>12</v>
      </c>
      <c r="B32" s="229" t="s">
        <v>472</v>
      </c>
      <c r="C32" s="8"/>
      <c r="D32" s="8"/>
      <c r="E32" s="107"/>
    </row>
    <row r="33" spans="1:9" x14ac:dyDescent="0.3">
      <c r="A33" s="229" t="s">
        <v>13</v>
      </c>
      <c r="B33" s="229" t="s">
        <v>473</v>
      </c>
      <c r="C33" s="8"/>
      <c r="D33" s="8"/>
      <c r="E33" s="107"/>
    </row>
    <row r="34" spans="1:9" x14ac:dyDescent="0.3">
      <c r="A34" s="229" t="s">
        <v>276</v>
      </c>
      <c r="B34" s="229" t="s">
        <v>474</v>
      </c>
      <c r="C34" s="8"/>
      <c r="D34" s="8"/>
      <c r="E34" s="107"/>
    </row>
    <row r="35" spans="1:9" x14ac:dyDescent="0.3">
      <c r="A35" s="87" t="s">
        <v>34</v>
      </c>
      <c r="B35" s="240" t="s">
        <v>418</v>
      </c>
      <c r="C35" s="8"/>
      <c r="D35" s="8"/>
      <c r="E35" s="107"/>
    </row>
    <row r="36" spans="1:9" x14ac:dyDescent="0.3">
      <c r="D36" s="26"/>
      <c r="E36" s="108"/>
      <c r="F36" s="26"/>
    </row>
    <row r="37" spans="1:9" x14ac:dyDescent="0.3">
      <c r="A37" s="1"/>
      <c r="D37" s="26"/>
      <c r="E37" s="108"/>
      <c r="F37" s="26"/>
    </row>
    <row r="38" spans="1:9" x14ac:dyDescent="0.3">
      <c r="D38" s="26"/>
      <c r="E38" s="108"/>
      <c r="F38" s="26"/>
    </row>
    <row r="39" spans="1:9" x14ac:dyDescent="0.3">
      <c r="D39" s="26"/>
      <c r="E39" s="108"/>
      <c r="F39" s="26"/>
    </row>
    <row r="40" spans="1:9" x14ac:dyDescent="0.3">
      <c r="A40" s="68" t="s">
        <v>107</v>
      </c>
      <c r="D40" s="26"/>
      <c r="E40" s="108"/>
      <c r="F40" s="26"/>
    </row>
    <row r="41" spans="1:9" x14ac:dyDescent="0.3">
      <c r="D41" s="26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266</v>
      </c>
      <c r="D43" s="110"/>
      <c r="E43" s="109"/>
      <c r="F43" s="109"/>
      <c r="G43"/>
      <c r="H43"/>
      <c r="I43"/>
    </row>
    <row r="44" spans="1:9" x14ac:dyDescent="0.3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139</v>
      </c>
      <c r="D45" s="109"/>
      <c r="E45" s="109"/>
      <c r="F45" s="109"/>
    </row>
    <row r="46" spans="1:9" x14ac:dyDescent="0.3">
      <c r="D46" s="26"/>
      <c r="E46" s="108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topLeftCell="A13" zoomScale="80" zoomScaleNormal="100" zoomScaleSheetLayoutView="80" workbookViewId="0">
      <selection activeCell="A5" sqref="A5"/>
    </sheetView>
  </sheetViews>
  <sheetFormatPr defaultColWidth="9.140625"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267</v>
      </c>
      <c r="B1" s="231"/>
      <c r="C1" s="497" t="s">
        <v>109</v>
      </c>
      <c r="D1" s="497"/>
      <c r="E1" s="112"/>
    </row>
    <row r="2" spans="1:12" s="6" customFormat="1" x14ac:dyDescent="0.3">
      <c r="A2" s="75" t="s">
        <v>140</v>
      </c>
      <c r="B2" s="231"/>
      <c r="C2" s="498" t="str">
        <f>'ფორმა N1'!L2</f>
        <v>25.11.19 -31.12.19</v>
      </c>
      <c r="D2" s="499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426" t="str">
        <f>'ფორმა N1'!A5</f>
        <v>ააიპ მოძრაობა ლელო</v>
      </c>
      <c r="B5" s="233"/>
      <c r="C5" s="59"/>
      <c r="D5" s="59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23">
        <v>1</v>
      </c>
      <c r="B9" s="223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 x14ac:dyDescent="0.3">
      <c r="A10" s="86">
        <v>1.1000000000000001</v>
      </c>
      <c r="B10" s="86" t="s">
        <v>80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8" x14ac:dyDescent="0.3">
      <c r="A11" s="87" t="s">
        <v>30</v>
      </c>
      <c r="B11" s="87" t="s">
        <v>79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302</v>
      </c>
      <c r="C12" s="106">
        <f>SUM(C14:C15)</f>
        <v>0</v>
      </c>
      <c r="D12" s="106">
        <f>SUM(D14:D15)</f>
        <v>0</v>
      </c>
      <c r="E12" s="112"/>
    </row>
    <row r="13" spans="1:12" s="3" customFormat="1" x14ac:dyDescent="0.3">
      <c r="A13" s="96" t="s">
        <v>81</v>
      </c>
      <c r="B13" s="96" t="s">
        <v>305</v>
      </c>
      <c r="C13" s="8"/>
      <c r="D13" s="8"/>
      <c r="E13" s="112"/>
    </row>
    <row r="14" spans="1:12" s="3" customFormat="1" x14ac:dyDescent="0.3">
      <c r="A14" s="96" t="s">
        <v>470</v>
      </c>
      <c r="B14" s="96" t="s">
        <v>469</v>
      </c>
      <c r="C14" s="8"/>
      <c r="D14" s="8"/>
      <c r="E14" s="112"/>
    </row>
    <row r="15" spans="1:12" s="3" customFormat="1" x14ac:dyDescent="0.3">
      <c r="A15" s="96" t="s">
        <v>471</v>
      </c>
      <c r="B15" s="96" t="s">
        <v>97</v>
      </c>
      <c r="C15" s="8"/>
      <c r="D15" s="8"/>
      <c r="E15" s="112"/>
    </row>
    <row r="16" spans="1:12" s="3" customFormat="1" x14ac:dyDescent="0.3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12"/>
    </row>
    <row r="17" spans="1:5" s="3" customFormat="1" x14ac:dyDescent="0.3">
      <c r="A17" s="96" t="s">
        <v>84</v>
      </c>
      <c r="B17" s="96" t="s">
        <v>86</v>
      </c>
      <c r="C17" s="8"/>
      <c r="D17" s="8"/>
      <c r="E17" s="112"/>
    </row>
    <row r="18" spans="1:5" s="3" customFormat="1" ht="30" x14ac:dyDescent="0.3">
      <c r="A18" s="96" t="s">
        <v>85</v>
      </c>
      <c r="B18" s="96" t="s">
        <v>110</v>
      </c>
      <c r="C18" s="8"/>
      <c r="D18" s="8"/>
      <c r="E18" s="112"/>
    </row>
    <row r="19" spans="1:5" s="3" customFormat="1" x14ac:dyDescent="0.3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88</v>
      </c>
      <c r="B20" s="96" t="s">
        <v>89</v>
      </c>
      <c r="C20" s="8"/>
      <c r="D20" s="8"/>
      <c r="E20" s="112"/>
    </row>
    <row r="21" spans="1:5" s="3" customFormat="1" ht="30" x14ac:dyDescent="0.3">
      <c r="A21" s="96" t="s">
        <v>92</v>
      </c>
      <c r="B21" s="96" t="s">
        <v>90</v>
      </c>
      <c r="C21" s="8"/>
      <c r="D21" s="8"/>
      <c r="E21" s="112"/>
    </row>
    <row r="22" spans="1:5" s="3" customFormat="1" x14ac:dyDescent="0.3">
      <c r="A22" s="96" t="s">
        <v>93</v>
      </c>
      <c r="B22" s="96" t="s">
        <v>91</v>
      </c>
      <c r="C22" s="8"/>
      <c r="D22" s="8"/>
      <c r="E22" s="112"/>
    </row>
    <row r="23" spans="1:5" s="3" customFormat="1" x14ac:dyDescent="0.3">
      <c r="A23" s="96" t="s">
        <v>94</v>
      </c>
      <c r="B23" s="96" t="s">
        <v>412</v>
      </c>
      <c r="C23" s="8"/>
      <c r="D23" s="8"/>
      <c r="E23" s="112"/>
    </row>
    <row r="24" spans="1:5" s="3" customFormat="1" x14ac:dyDescent="0.3">
      <c r="A24" s="87" t="s">
        <v>95</v>
      </c>
      <c r="B24" s="87" t="s">
        <v>413</v>
      </c>
      <c r="C24" s="244"/>
      <c r="D24" s="8"/>
      <c r="E24" s="112"/>
    </row>
    <row r="25" spans="1:5" s="3" customFormat="1" x14ac:dyDescent="0.3">
      <c r="A25" s="87" t="s">
        <v>246</v>
      </c>
      <c r="B25" s="87" t="s">
        <v>419</v>
      </c>
      <c r="C25" s="8"/>
      <c r="D25" s="8"/>
      <c r="E25" s="112"/>
    </row>
    <row r="26" spans="1:5" x14ac:dyDescent="0.3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9" t="s">
        <v>98</v>
      </c>
      <c r="B28" s="229" t="s">
        <v>303</v>
      </c>
      <c r="C28" s="8"/>
      <c r="D28" s="8"/>
      <c r="E28" s="112"/>
    </row>
    <row r="29" spans="1:5" x14ac:dyDescent="0.3">
      <c r="A29" s="229" t="s">
        <v>99</v>
      </c>
      <c r="B29" s="229" t="s">
        <v>306</v>
      </c>
      <c r="C29" s="8"/>
      <c r="D29" s="8"/>
      <c r="E29" s="112"/>
    </row>
    <row r="30" spans="1:5" x14ac:dyDescent="0.3">
      <c r="A30" s="229" t="s">
        <v>421</v>
      </c>
      <c r="B30" s="229" t="s">
        <v>304</v>
      </c>
      <c r="C30" s="8"/>
      <c r="D30" s="8"/>
      <c r="E30" s="112"/>
    </row>
    <row r="31" spans="1:5" x14ac:dyDescent="0.3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9" t="s">
        <v>12</v>
      </c>
      <c r="B32" s="229" t="s">
        <v>472</v>
      </c>
      <c r="C32" s="8"/>
      <c r="D32" s="8"/>
      <c r="E32" s="112"/>
    </row>
    <row r="33" spans="1:9" x14ac:dyDescent="0.3">
      <c r="A33" s="229" t="s">
        <v>13</v>
      </c>
      <c r="B33" s="229" t="s">
        <v>473</v>
      </c>
      <c r="C33" s="8"/>
      <c r="D33" s="8"/>
      <c r="E33" s="112"/>
    </row>
    <row r="34" spans="1:9" x14ac:dyDescent="0.3">
      <c r="A34" s="229" t="s">
        <v>276</v>
      </c>
      <c r="B34" s="229" t="s">
        <v>474</v>
      </c>
      <c r="C34" s="8"/>
      <c r="D34" s="8"/>
      <c r="E34" s="112"/>
    </row>
    <row r="35" spans="1:9" s="22" customFormat="1" x14ac:dyDescent="0.3">
      <c r="A35" s="87" t="s">
        <v>34</v>
      </c>
      <c r="B35" s="240" t="s">
        <v>418</v>
      </c>
      <c r="C35" s="8"/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107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265</v>
      </c>
      <c r="D44" s="12"/>
      <c r="E44"/>
      <c r="F44"/>
      <c r="G44"/>
      <c r="H44"/>
      <c r="I44"/>
    </row>
    <row r="45" spans="1:9" customFormat="1" ht="12.75" x14ac:dyDescent="0.2">
      <c r="B45" s="237" t="s">
        <v>139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90"/>
  <sheetViews>
    <sheetView showGridLines="0" zoomScaleNormal="100" zoomScaleSheetLayoutView="80" workbookViewId="0">
      <selection activeCell="C10" sqref="C10"/>
    </sheetView>
  </sheetViews>
  <sheetFormatPr defaultColWidth="9.140625" defaultRowHeight="15" x14ac:dyDescent="0.3"/>
  <cols>
    <col min="1" max="1" width="15.85546875" style="2" customWidth="1"/>
    <col min="2" max="2" width="47" style="2" customWidth="1"/>
    <col min="3" max="3" width="15.140625" style="465" customWidth="1"/>
    <col min="4" max="4" width="13.5703125" style="465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478</v>
      </c>
      <c r="B1" s="222"/>
      <c r="C1" s="500" t="s">
        <v>109</v>
      </c>
      <c r="D1" s="500"/>
      <c r="E1" s="90"/>
    </row>
    <row r="2" spans="1:5" s="6" customFormat="1" x14ac:dyDescent="0.3">
      <c r="A2" s="341" t="s">
        <v>480</v>
      </c>
      <c r="B2" s="222"/>
      <c r="C2" s="501" t="str">
        <f>'ფორმა N1'!L2</f>
        <v>25.11.19 -31.12.19</v>
      </c>
      <c r="D2" s="501"/>
      <c r="E2" s="90"/>
    </row>
    <row r="3" spans="1:5" s="6" customFormat="1" x14ac:dyDescent="0.3">
      <c r="A3" s="341" t="s">
        <v>479</v>
      </c>
      <c r="B3" s="222"/>
      <c r="C3" s="448"/>
      <c r="D3" s="448"/>
      <c r="E3" s="90"/>
    </row>
    <row r="4" spans="1:5" s="6" customFormat="1" x14ac:dyDescent="0.3">
      <c r="A4" s="75" t="s">
        <v>140</v>
      </c>
      <c r="B4" s="222"/>
      <c r="C4" s="448"/>
      <c r="D4" s="448"/>
      <c r="E4" s="90"/>
    </row>
    <row r="5" spans="1:5" s="6" customFormat="1" x14ac:dyDescent="0.3">
      <c r="A5" s="75"/>
      <c r="B5" s="222"/>
      <c r="C5" s="448"/>
      <c r="D5" s="448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449"/>
      <c r="D6" s="449"/>
      <c r="E6" s="91"/>
    </row>
    <row r="7" spans="1:5" x14ac:dyDescent="0.3">
      <c r="A7" s="425" t="str">
        <f>'ფორმა N1'!A5</f>
        <v>ააიპ მოძრაობა ლელო</v>
      </c>
      <c r="B7" s="79"/>
      <c r="C7" s="450"/>
      <c r="D7" s="450"/>
      <c r="E7" s="91"/>
    </row>
    <row r="8" spans="1:5" x14ac:dyDescent="0.3">
      <c r="A8" s="76"/>
      <c r="B8" s="76"/>
      <c r="C8" s="449"/>
      <c r="D8" s="449"/>
      <c r="E8" s="91"/>
    </row>
    <row r="9" spans="1:5" s="6" customFormat="1" x14ac:dyDescent="0.3">
      <c r="A9" s="222"/>
      <c r="B9" s="222"/>
      <c r="C9" s="451"/>
      <c r="D9" s="451"/>
      <c r="E9" s="90"/>
    </row>
    <row r="10" spans="1:5" s="6" customFormat="1" ht="30" x14ac:dyDescent="0.3">
      <c r="A10" s="88" t="s">
        <v>64</v>
      </c>
      <c r="B10" s="89" t="s">
        <v>11</v>
      </c>
      <c r="C10" s="452" t="s">
        <v>10</v>
      </c>
      <c r="D10" s="452" t="s">
        <v>9</v>
      </c>
      <c r="E10" s="90"/>
    </row>
    <row r="11" spans="1:5" s="7" customFormat="1" x14ac:dyDescent="0.2">
      <c r="A11" s="223">
        <v>1</v>
      </c>
      <c r="B11" s="223" t="s">
        <v>57</v>
      </c>
      <c r="C11" s="440">
        <f>SUM(C12,C16,C56,C59,C60,C61,C67,C75,C76)</f>
        <v>508513.78</v>
      </c>
      <c r="D11" s="440">
        <f>SUM(D12,D16,D56,D59,D60,D61,D67,D75,D76)</f>
        <v>485262.76000000007</v>
      </c>
      <c r="E11" s="224"/>
    </row>
    <row r="12" spans="1:5" s="9" customFormat="1" ht="18" x14ac:dyDescent="0.2">
      <c r="A12" s="86">
        <v>1.1000000000000001</v>
      </c>
      <c r="B12" s="86" t="s">
        <v>58</v>
      </c>
      <c r="C12" s="433">
        <f>SUM(C13:C15)</f>
        <v>113176.75</v>
      </c>
      <c r="D12" s="433">
        <f>SUM(D13:D15)</f>
        <v>84060.32</v>
      </c>
      <c r="E12" s="92"/>
    </row>
    <row r="13" spans="1:5" s="10" customFormat="1" x14ac:dyDescent="0.2">
      <c r="A13" s="87" t="s">
        <v>30</v>
      </c>
      <c r="B13" s="87" t="s">
        <v>59</v>
      </c>
      <c r="C13" s="432">
        <v>113176.75</v>
      </c>
      <c r="D13" s="453">
        <v>84060.32</v>
      </c>
      <c r="E13" s="93"/>
    </row>
    <row r="14" spans="1:5" s="3" customFormat="1" x14ac:dyDescent="0.2">
      <c r="A14" s="87" t="s">
        <v>31</v>
      </c>
      <c r="B14" s="87" t="s">
        <v>0</v>
      </c>
      <c r="C14" s="432">
        <v>0</v>
      </c>
      <c r="D14" s="432">
        <v>0</v>
      </c>
      <c r="E14" s="94"/>
    </row>
    <row r="15" spans="1:5" s="3" customFormat="1" x14ac:dyDescent="0.3">
      <c r="A15" s="345" t="s">
        <v>482</v>
      </c>
      <c r="B15" s="346" t="s">
        <v>483</v>
      </c>
      <c r="C15" s="454">
        <v>0</v>
      </c>
      <c r="D15" s="454">
        <v>0</v>
      </c>
      <c r="E15" s="94"/>
    </row>
    <row r="16" spans="1:5" s="7" customFormat="1" x14ac:dyDescent="0.2">
      <c r="A16" s="86">
        <v>1.2</v>
      </c>
      <c r="B16" s="86" t="s">
        <v>60</v>
      </c>
      <c r="C16" s="455">
        <f>SUM(C17,C20,C32,C33,C34,C35,C38,C39,C46:C50,C54,C55)</f>
        <v>392017.89000000007</v>
      </c>
      <c r="D16" s="455">
        <f>SUM(D17,D20,D32,D33,D34,D35,D38,D39,D46:D50,D54,D55)</f>
        <v>392850.81000000006</v>
      </c>
      <c r="E16" s="224"/>
    </row>
    <row r="17" spans="1:6" s="3" customFormat="1" x14ac:dyDescent="0.2">
      <c r="A17" s="87" t="s">
        <v>32</v>
      </c>
      <c r="B17" s="87" t="s">
        <v>1</v>
      </c>
      <c r="C17" s="433">
        <f>SUM(C18:C19)</f>
        <v>0</v>
      </c>
      <c r="D17" s="433">
        <f>SUM(D18:D19)</f>
        <v>0</v>
      </c>
      <c r="E17" s="94"/>
    </row>
    <row r="18" spans="1:6" s="3" customFormat="1" x14ac:dyDescent="0.2">
      <c r="A18" s="96" t="s">
        <v>98</v>
      </c>
      <c r="B18" s="96" t="s">
        <v>61</v>
      </c>
      <c r="C18" s="436">
        <v>0</v>
      </c>
      <c r="D18" s="456"/>
      <c r="E18" s="94"/>
    </row>
    <row r="19" spans="1:6" s="3" customFormat="1" x14ac:dyDescent="0.2">
      <c r="A19" s="96" t="s">
        <v>99</v>
      </c>
      <c r="B19" s="96" t="s">
        <v>62</v>
      </c>
      <c r="C19" s="436">
        <v>0</v>
      </c>
      <c r="D19" s="456"/>
      <c r="E19" s="94"/>
    </row>
    <row r="20" spans="1:6" s="3" customFormat="1" x14ac:dyDescent="0.2">
      <c r="A20" s="87" t="s">
        <v>33</v>
      </c>
      <c r="B20" s="87" t="s">
        <v>2</v>
      </c>
      <c r="C20" s="433">
        <f>SUM(C21:C26,C31)</f>
        <v>44038.729999999996</v>
      </c>
      <c r="D20" s="433">
        <f>SUM(D21:D26,D31)</f>
        <v>33068.68</v>
      </c>
      <c r="E20" s="225"/>
      <c r="F20" s="226"/>
    </row>
    <row r="21" spans="1:6" s="228" customFormat="1" ht="45" x14ac:dyDescent="0.2">
      <c r="A21" s="96" t="s">
        <v>12</v>
      </c>
      <c r="B21" s="96" t="s">
        <v>245</v>
      </c>
      <c r="C21" s="457">
        <v>1257.46</v>
      </c>
      <c r="D21" s="40">
        <v>1256.71</v>
      </c>
      <c r="E21" s="227"/>
    </row>
    <row r="22" spans="1:6" s="228" customFormat="1" x14ac:dyDescent="0.2">
      <c r="A22" s="96" t="s">
        <v>13</v>
      </c>
      <c r="B22" s="96" t="s">
        <v>14</v>
      </c>
      <c r="C22" s="457">
        <f>15292.82</f>
        <v>15292.82</v>
      </c>
      <c r="D22" s="40">
        <f>19161.8-4318.65</f>
        <v>14843.15</v>
      </c>
      <c r="E22" s="227"/>
    </row>
    <row r="23" spans="1:6" s="228" customFormat="1" ht="45" x14ac:dyDescent="0.2">
      <c r="A23" s="96" t="s">
        <v>276</v>
      </c>
      <c r="B23" s="96" t="s">
        <v>22</v>
      </c>
      <c r="C23" s="457">
        <v>0</v>
      </c>
      <c r="D23" s="40">
        <v>0</v>
      </c>
      <c r="E23" s="227"/>
    </row>
    <row r="24" spans="1:6" s="228" customFormat="1" ht="16.5" customHeight="1" x14ac:dyDescent="0.2">
      <c r="A24" s="96" t="s">
        <v>277</v>
      </c>
      <c r="B24" s="96" t="s">
        <v>15</v>
      </c>
      <c r="C24" s="457">
        <v>2493.84</v>
      </c>
      <c r="D24" s="40">
        <v>1546.71</v>
      </c>
      <c r="E24" s="227"/>
    </row>
    <row r="25" spans="1:6" s="228" customFormat="1" ht="16.5" customHeight="1" x14ac:dyDescent="0.2">
      <c r="A25" s="96" t="s">
        <v>278</v>
      </c>
      <c r="B25" s="96" t="s">
        <v>16</v>
      </c>
      <c r="C25" s="457">
        <v>98</v>
      </c>
      <c r="D25" s="40">
        <v>34.65</v>
      </c>
      <c r="E25" s="227"/>
    </row>
    <row r="26" spans="1:6" s="228" customFormat="1" ht="16.5" customHeight="1" x14ac:dyDescent="0.2">
      <c r="A26" s="96" t="s">
        <v>279</v>
      </c>
      <c r="B26" s="96" t="s">
        <v>17</v>
      </c>
      <c r="C26" s="433">
        <f>SUM(C27:C30)</f>
        <v>800.05000000000007</v>
      </c>
      <c r="D26" s="433">
        <f>SUM(D27:D30)</f>
        <v>800.25</v>
      </c>
      <c r="E26" s="227"/>
    </row>
    <row r="27" spans="1:6" s="228" customFormat="1" ht="16.5" customHeight="1" x14ac:dyDescent="0.2">
      <c r="A27" s="229" t="s">
        <v>280</v>
      </c>
      <c r="B27" s="229" t="s">
        <v>18</v>
      </c>
      <c r="C27" s="457">
        <v>698.84</v>
      </c>
      <c r="D27" s="40">
        <v>699.04</v>
      </c>
      <c r="E27" s="227"/>
    </row>
    <row r="28" spans="1:6" s="228" customFormat="1" ht="16.5" customHeight="1" x14ac:dyDescent="0.2">
      <c r="A28" s="229" t="s">
        <v>281</v>
      </c>
      <c r="B28" s="229" t="s">
        <v>19</v>
      </c>
      <c r="C28" s="457">
        <v>101.21</v>
      </c>
      <c r="D28" s="40">
        <v>101.21</v>
      </c>
      <c r="E28" s="227"/>
    </row>
    <row r="29" spans="1:6" s="228" customFormat="1" ht="16.5" customHeight="1" x14ac:dyDescent="0.2">
      <c r="A29" s="229" t="s">
        <v>282</v>
      </c>
      <c r="B29" s="229" t="s">
        <v>20</v>
      </c>
      <c r="C29" s="457">
        <v>0</v>
      </c>
      <c r="D29" s="40">
        <v>0</v>
      </c>
      <c r="E29" s="227"/>
    </row>
    <row r="30" spans="1:6" s="228" customFormat="1" ht="16.5" customHeight="1" x14ac:dyDescent="0.2">
      <c r="A30" s="229" t="s">
        <v>283</v>
      </c>
      <c r="B30" s="229" t="s">
        <v>23</v>
      </c>
      <c r="C30" s="457">
        <v>0</v>
      </c>
      <c r="D30" s="40">
        <v>0</v>
      </c>
      <c r="E30" s="227"/>
    </row>
    <row r="31" spans="1:6" s="228" customFormat="1" ht="16.5" customHeight="1" x14ac:dyDescent="0.2">
      <c r="A31" s="96" t="s">
        <v>284</v>
      </c>
      <c r="B31" s="96" t="s">
        <v>21</v>
      </c>
      <c r="C31" s="457">
        <f>1600.8+395.3+22100.46</f>
        <v>24096.559999999998</v>
      </c>
      <c r="D31" s="40">
        <f>1824.8+12501.77+260.64</f>
        <v>14587.21</v>
      </c>
      <c r="E31" s="227"/>
    </row>
    <row r="32" spans="1:6" s="3" customFormat="1" ht="16.5" customHeight="1" x14ac:dyDescent="0.2">
      <c r="A32" s="87" t="s">
        <v>34</v>
      </c>
      <c r="B32" s="87" t="s">
        <v>3</v>
      </c>
      <c r="C32" s="436">
        <f>21567.63+2003.4</f>
        <v>23571.030000000002</v>
      </c>
      <c r="D32" s="458">
        <v>17344.25</v>
      </c>
      <c r="E32" s="225"/>
    </row>
    <row r="33" spans="1:5" s="3" customFormat="1" ht="16.5" customHeight="1" x14ac:dyDescent="0.2">
      <c r="A33" s="87" t="s">
        <v>35</v>
      </c>
      <c r="B33" s="87" t="s">
        <v>4</v>
      </c>
      <c r="C33" s="436">
        <v>1888.05</v>
      </c>
      <c r="D33" s="456">
        <v>0</v>
      </c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36">
        <v>0</v>
      </c>
      <c r="D34" s="456">
        <v>0</v>
      </c>
      <c r="E34" s="94"/>
    </row>
    <row r="35" spans="1:5" s="3" customFormat="1" ht="30" x14ac:dyDescent="0.2">
      <c r="A35" s="87" t="s">
        <v>37</v>
      </c>
      <c r="B35" s="87" t="s">
        <v>63</v>
      </c>
      <c r="C35" s="433">
        <f>SUM(C36:C37)</f>
        <v>3183.86</v>
      </c>
      <c r="D35" s="433">
        <f>SUM(D36:D37)</f>
        <v>4412.49</v>
      </c>
      <c r="E35" s="94"/>
    </row>
    <row r="36" spans="1:5" s="3" customFormat="1" ht="16.5" customHeight="1" x14ac:dyDescent="0.2">
      <c r="A36" s="96" t="s">
        <v>285</v>
      </c>
      <c r="B36" s="96" t="s">
        <v>56</v>
      </c>
      <c r="C36" s="436">
        <v>2250</v>
      </c>
      <c r="D36" s="458">
        <f>1536+476+238</f>
        <v>2250</v>
      </c>
      <c r="E36" s="94"/>
    </row>
    <row r="37" spans="1:5" s="3" customFormat="1" ht="16.5" customHeight="1" x14ac:dyDescent="0.2">
      <c r="A37" s="96" t="s">
        <v>286</v>
      </c>
      <c r="B37" s="96" t="s">
        <v>55</v>
      </c>
      <c r="C37" s="436">
        <v>933.86</v>
      </c>
      <c r="D37" s="458">
        <v>2162.4899999999998</v>
      </c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36">
        <v>325.27</v>
      </c>
      <c r="D38" s="458">
        <v>325.27</v>
      </c>
      <c r="E38" s="94"/>
    </row>
    <row r="39" spans="1:5" s="3" customFormat="1" ht="16.5" customHeight="1" x14ac:dyDescent="0.2">
      <c r="A39" s="87" t="s">
        <v>39</v>
      </c>
      <c r="B39" s="87" t="s">
        <v>386</v>
      </c>
      <c r="C39" s="433">
        <f>SUM(C40:C45)</f>
        <v>130879.12</v>
      </c>
      <c r="D39" s="433">
        <f>SUM(D40:D45)</f>
        <v>133989.81</v>
      </c>
      <c r="E39" s="94"/>
    </row>
    <row r="40" spans="1:5" s="3" customFormat="1" ht="16.5" customHeight="1" x14ac:dyDescent="0.2">
      <c r="A40" s="17" t="s">
        <v>341</v>
      </c>
      <c r="B40" s="17" t="s">
        <v>345</v>
      </c>
      <c r="C40" s="436">
        <v>0</v>
      </c>
      <c r="D40" s="458">
        <v>11875</v>
      </c>
      <c r="E40" s="94"/>
    </row>
    <row r="41" spans="1:5" s="3" customFormat="1" ht="16.5" customHeight="1" x14ac:dyDescent="0.2">
      <c r="A41" s="17" t="s">
        <v>342</v>
      </c>
      <c r="B41" s="17" t="s">
        <v>346</v>
      </c>
      <c r="C41" s="436">
        <v>0</v>
      </c>
      <c r="D41" s="458">
        <v>0</v>
      </c>
      <c r="E41" s="94"/>
    </row>
    <row r="42" spans="1:5" s="3" customFormat="1" ht="16.5" customHeight="1" x14ac:dyDescent="0.2">
      <c r="A42" s="17" t="s">
        <v>343</v>
      </c>
      <c r="B42" s="17" t="s">
        <v>349</v>
      </c>
      <c r="C42" s="436">
        <v>74395.3</v>
      </c>
      <c r="D42" s="458">
        <v>65506.86</v>
      </c>
      <c r="E42" s="94"/>
    </row>
    <row r="43" spans="1:5" s="3" customFormat="1" ht="16.5" customHeight="1" x14ac:dyDescent="0.2">
      <c r="A43" s="17" t="s">
        <v>348</v>
      </c>
      <c r="B43" s="17" t="s">
        <v>350</v>
      </c>
      <c r="C43" s="436">
        <f>3260-375</f>
        <v>2885</v>
      </c>
      <c r="D43" s="458">
        <v>3640</v>
      </c>
      <c r="E43" s="94"/>
    </row>
    <row r="44" spans="1:5" s="3" customFormat="1" ht="16.5" customHeight="1" x14ac:dyDescent="0.2">
      <c r="A44" s="17" t="s">
        <v>351</v>
      </c>
      <c r="B44" s="17" t="s">
        <v>462</v>
      </c>
      <c r="C44" s="436">
        <v>0</v>
      </c>
      <c r="D44" s="458">
        <v>0</v>
      </c>
      <c r="E44" s="94"/>
    </row>
    <row r="45" spans="1:5" s="3" customFormat="1" ht="16.5" customHeight="1" x14ac:dyDescent="0.2">
      <c r="A45" s="17" t="s">
        <v>463</v>
      </c>
      <c r="B45" s="17" t="s">
        <v>347</v>
      </c>
      <c r="C45" s="436">
        <v>53598.82</v>
      </c>
      <c r="D45" s="458">
        <v>52967.95</v>
      </c>
      <c r="E45" s="94"/>
    </row>
    <row r="46" spans="1:5" s="3" customFormat="1" ht="45" x14ac:dyDescent="0.2">
      <c r="A46" s="87" t="s">
        <v>40</v>
      </c>
      <c r="B46" s="87" t="s">
        <v>28</v>
      </c>
      <c r="C46" s="436">
        <f>2837.8+108229.37+11916.39</f>
        <v>122983.56</v>
      </c>
      <c r="D46" s="458">
        <f>136281.91+2150</f>
        <v>138431.91</v>
      </c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36">
        <v>2892.78</v>
      </c>
      <c r="D47" s="458">
        <v>3441.56</v>
      </c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36">
        <v>0</v>
      </c>
      <c r="D48" s="458">
        <v>0</v>
      </c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36">
        <v>220</v>
      </c>
      <c r="D49" s="458">
        <v>110</v>
      </c>
      <c r="E49" s="94"/>
    </row>
    <row r="50" spans="1:6" s="3" customFormat="1" ht="16.5" customHeight="1" x14ac:dyDescent="0.2">
      <c r="A50" s="87" t="s">
        <v>44</v>
      </c>
      <c r="B50" s="87" t="s">
        <v>387</v>
      </c>
      <c r="C50" s="433">
        <f>SUM(C51:C53)</f>
        <v>39794.660000000003</v>
      </c>
      <c r="D50" s="433">
        <f>SUM(D51:D53)</f>
        <v>19852.900000000001</v>
      </c>
      <c r="E50" s="94"/>
    </row>
    <row r="51" spans="1:6" s="3" customFormat="1" ht="16.5" customHeight="1" x14ac:dyDescent="0.2">
      <c r="A51" s="96" t="s">
        <v>357</v>
      </c>
      <c r="B51" s="96" t="s">
        <v>360</v>
      </c>
      <c r="C51" s="436">
        <v>36044.660000000003</v>
      </c>
      <c r="D51" s="458">
        <v>19852.900000000001</v>
      </c>
      <c r="E51" s="94"/>
    </row>
    <row r="52" spans="1:6" s="3" customFormat="1" ht="16.5" customHeight="1" x14ac:dyDescent="0.2">
      <c r="A52" s="96" t="s">
        <v>358</v>
      </c>
      <c r="B52" s="96" t="s">
        <v>359</v>
      </c>
      <c r="C52" s="436">
        <v>3750</v>
      </c>
      <c r="D52" s="458">
        <v>0</v>
      </c>
      <c r="E52" s="94"/>
    </row>
    <row r="53" spans="1:6" s="3" customFormat="1" ht="16.5" customHeight="1" x14ac:dyDescent="0.2">
      <c r="A53" s="96" t="s">
        <v>361</v>
      </c>
      <c r="B53" s="96" t="s">
        <v>362</v>
      </c>
      <c r="C53" s="436">
        <v>0</v>
      </c>
      <c r="D53" s="458">
        <v>0</v>
      </c>
      <c r="E53" s="94"/>
    </row>
    <row r="54" spans="1:6" s="3" customFormat="1" ht="30" x14ac:dyDescent="0.2">
      <c r="A54" s="87" t="s">
        <v>45</v>
      </c>
      <c r="B54" s="87" t="s">
        <v>29</v>
      </c>
      <c r="C54" s="436">
        <v>0</v>
      </c>
      <c r="D54" s="458">
        <v>0</v>
      </c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36">
        <f>4770+919.35+1000+11795.47+3756.01</f>
        <v>22240.83</v>
      </c>
      <c r="D55" s="458">
        <v>41873.94</v>
      </c>
      <c r="E55" s="225"/>
      <c r="F55" s="226"/>
    </row>
    <row r="56" spans="1:6" s="3" customFormat="1" ht="45" x14ac:dyDescent="0.2">
      <c r="A56" s="86">
        <v>1.3</v>
      </c>
      <c r="B56" s="86" t="s">
        <v>392</v>
      </c>
      <c r="C56" s="455">
        <f>SUM(C57:C58)</f>
        <v>375</v>
      </c>
      <c r="D56" s="455">
        <f>SUM(D57:D58)</f>
        <v>3455</v>
      </c>
      <c r="E56" s="225"/>
      <c r="F56" s="226"/>
    </row>
    <row r="57" spans="1:6" s="3" customFormat="1" ht="30" x14ac:dyDescent="0.2">
      <c r="A57" s="87" t="s">
        <v>50</v>
      </c>
      <c r="B57" s="87" t="s">
        <v>48</v>
      </c>
      <c r="C57" s="436">
        <v>375</v>
      </c>
      <c r="D57" s="458">
        <v>3455</v>
      </c>
      <c r="E57" s="225"/>
      <c r="F57" s="226"/>
    </row>
    <row r="58" spans="1:6" s="3" customFormat="1" ht="16.5" customHeight="1" x14ac:dyDescent="0.2">
      <c r="A58" s="87" t="s">
        <v>51</v>
      </c>
      <c r="B58" s="87" t="s">
        <v>47</v>
      </c>
      <c r="C58" s="436">
        <v>0</v>
      </c>
      <c r="D58" s="456">
        <v>0</v>
      </c>
      <c r="E58" s="225"/>
      <c r="F58" s="226"/>
    </row>
    <row r="59" spans="1:6" s="3" customFormat="1" ht="30" x14ac:dyDescent="0.2">
      <c r="A59" s="86">
        <v>1.4</v>
      </c>
      <c r="B59" s="86" t="s">
        <v>394</v>
      </c>
      <c r="C59" s="436">
        <v>0</v>
      </c>
      <c r="D59" s="456">
        <v>0</v>
      </c>
      <c r="E59" s="225"/>
      <c r="F59" s="226"/>
    </row>
    <row r="60" spans="1:6" s="228" customFormat="1" x14ac:dyDescent="0.2">
      <c r="A60" s="86">
        <v>1.5</v>
      </c>
      <c r="B60" s="86" t="s">
        <v>7</v>
      </c>
      <c r="C60" s="457">
        <v>2409.98</v>
      </c>
      <c r="D60" s="40">
        <v>4442</v>
      </c>
      <c r="E60" s="227"/>
    </row>
    <row r="61" spans="1:6" s="228" customFormat="1" x14ac:dyDescent="0.3">
      <c r="A61" s="86">
        <v>1.6</v>
      </c>
      <c r="B61" s="45" t="s">
        <v>8</v>
      </c>
      <c r="C61" s="431">
        <f>SUM(C62:C66)</f>
        <v>534.16</v>
      </c>
      <c r="D61" s="431">
        <f>SUM(D62:D66)</f>
        <v>454.63</v>
      </c>
      <c r="E61" s="227"/>
    </row>
    <row r="62" spans="1:6" s="228" customFormat="1" x14ac:dyDescent="0.2">
      <c r="A62" s="87" t="s">
        <v>292</v>
      </c>
      <c r="B62" s="46" t="s">
        <v>52</v>
      </c>
      <c r="C62" s="457">
        <v>0</v>
      </c>
      <c r="D62" s="40">
        <v>0</v>
      </c>
      <c r="E62" s="227"/>
    </row>
    <row r="63" spans="1:6" s="228" customFormat="1" ht="30" x14ac:dyDescent="0.2">
      <c r="A63" s="87" t="s">
        <v>293</v>
      </c>
      <c r="B63" s="46" t="s">
        <v>54</v>
      </c>
      <c r="C63" s="457">
        <v>0</v>
      </c>
      <c r="D63" s="40">
        <v>0</v>
      </c>
      <c r="E63" s="227"/>
    </row>
    <row r="64" spans="1:6" s="228" customFormat="1" x14ac:dyDescent="0.2">
      <c r="A64" s="87" t="s">
        <v>294</v>
      </c>
      <c r="B64" s="46" t="s">
        <v>53</v>
      </c>
      <c r="C64" s="40">
        <v>0</v>
      </c>
      <c r="D64" s="40">
        <v>0</v>
      </c>
      <c r="E64" s="227"/>
    </row>
    <row r="65" spans="1:5" s="228" customFormat="1" x14ac:dyDescent="0.2">
      <c r="A65" s="87" t="s">
        <v>295</v>
      </c>
      <c r="B65" s="46" t="s">
        <v>27</v>
      </c>
      <c r="C65" s="457">
        <v>0</v>
      </c>
      <c r="D65" s="40">
        <v>0</v>
      </c>
      <c r="E65" s="227"/>
    </row>
    <row r="66" spans="1:5" s="228" customFormat="1" x14ac:dyDescent="0.2">
      <c r="A66" s="87" t="s">
        <v>323</v>
      </c>
      <c r="B66" s="46" t="s">
        <v>324</v>
      </c>
      <c r="C66" s="457">
        <v>534.16</v>
      </c>
      <c r="D66" s="40">
        <v>454.63</v>
      </c>
      <c r="E66" s="227"/>
    </row>
    <row r="67" spans="1:5" x14ac:dyDescent="0.3">
      <c r="A67" s="223">
        <v>2</v>
      </c>
      <c r="B67" s="223" t="s">
        <v>388</v>
      </c>
      <c r="C67" s="431">
        <f>SUM(C68:C74)</f>
        <v>0</v>
      </c>
      <c r="D67" s="431">
        <f>SUM(D68:D74)</f>
        <v>0</v>
      </c>
      <c r="E67" s="95"/>
    </row>
    <row r="68" spans="1:5" x14ac:dyDescent="0.3">
      <c r="A68" s="97">
        <v>2.1</v>
      </c>
      <c r="B68" s="230" t="s">
        <v>100</v>
      </c>
      <c r="C68" s="459"/>
      <c r="D68" s="460"/>
      <c r="E68" s="95"/>
    </row>
    <row r="69" spans="1:5" x14ac:dyDescent="0.3">
      <c r="A69" s="97">
        <v>2.2000000000000002</v>
      </c>
      <c r="B69" s="230" t="s">
        <v>389</v>
      </c>
      <c r="C69" s="459"/>
      <c r="D69" s="460"/>
      <c r="E69" s="95"/>
    </row>
    <row r="70" spans="1:5" x14ac:dyDescent="0.3">
      <c r="A70" s="97">
        <v>2.2999999999999998</v>
      </c>
      <c r="B70" s="230" t="s">
        <v>104</v>
      </c>
      <c r="C70" s="459"/>
      <c r="D70" s="460"/>
      <c r="E70" s="95"/>
    </row>
    <row r="71" spans="1:5" x14ac:dyDescent="0.3">
      <c r="A71" s="97">
        <v>2.4</v>
      </c>
      <c r="B71" s="230" t="s">
        <v>103</v>
      </c>
      <c r="C71" s="459"/>
      <c r="D71" s="460"/>
      <c r="E71" s="95"/>
    </row>
    <row r="72" spans="1:5" x14ac:dyDescent="0.3">
      <c r="A72" s="97">
        <v>2.5</v>
      </c>
      <c r="B72" s="230" t="s">
        <v>390</v>
      </c>
      <c r="C72" s="459"/>
      <c r="D72" s="461"/>
      <c r="E72" s="95"/>
    </row>
    <row r="73" spans="1:5" x14ac:dyDescent="0.3">
      <c r="A73" s="97">
        <v>2.6</v>
      </c>
      <c r="B73" s="230" t="s">
        <v>101</v>
      </c>
      <c r="C73" s="459"/>
      <c r="D73" s="460"/>
      <c r="E73" s="95"/>
    </row>
    <row r="74" spans="1:5" x14ac:dyDescent="0.3">
      <c r="A74" s="97">
        <v>2.7</v>
      </c>
      <c r="B74" s="230" t="s">
        <v>102</v>
      </c>
      <c r="C74" s="462"/>
      <c r="D74" s="460"/>
      <c r="E74" s="95"/>
    </row>
    <row r="75" spans="1:5" x14ac:dyDescent="0.3">
      <c r="A75" s="223">
        <v>3</v>
      </c>
      <c r="B75" s="223" t="s">
        <v>417</v>
      </c>
      <c r="C75" s="431"/>
      <c r="D75" s="460"/>
      <c r="E75" s="95"/>
    </row>
    <row r="76" spans="1:5" x14ac:dyDescent="0.3">
      <c r="A76" s="223">
        <v>4</v>
      </c>
      <c r="B76" s="223" t="s">
        <v>247</v>
      </c>
      <c r="C76" s="431"/>
      <c r="D76" s="431">
        <f>SUM(D77:D78)</f>
        <v>0</v>
      </c>
      <c r="E76" s="95"/>
    </row>
    <row r="77" spans="1:5" ht="30" x14ac:dyDescent="0.3">
      <c r="A77" s="97">
        <v>4.0999999999999996</v>
      </c>
      <c r="B77" s="97" t="s">
        <v>248</v>
      </c>
      <c r="C77" s="459"/>
      <c r="D77" s="463"/>
      <c r="E77" s="95"/>
    </row>
    <row r="78" spans="1:5" x14ac:dyDescent="0.3">
      <c r="A78" s="97">
        <v>4.2</v>
      </c>
      <c r="B78" s="97" t="s">
        <v>249</v>
      </c>
      <c r="C78" s="462"/>
      <c r="D78" s="463"/>
      <c r="E78" s="95"/>
    </row>
    <row r="79" spans="1:5" x14ac:dyDescent="0.3">
      <c r="A79" s="223">
        <v>5</v>
      </c>
      <c r="B79" s="223" t="s">
        <v>274</v>
      </c>
      <c r="C79" s="464"/>
      <c r="D79" s="462"/>
      <c r="E79" s="95"/>
    </row>
    <row r="80" spans="1:5" x14ac:dyDescent="0.3">
      <c r="B80" s="44"/>
    </row>
    <row r="81" spans="1:8" x14ac:dyDescent="0.3">
      <c r="A81" s="502" t="s">
        <v>464</v>
      </c>
      <c r="B81" s="502"/>
      <c r="C81" s="502"/>
      <c r="D81" s="502"/>
      <c r="E81" s="5"/>
    </row>
    <row r="82" spans="1:8" x14ac:dyDescent="0.3">
      <c r="B82" s="44"/>
    </row>
    <row r="83" spans="1:8" s="22" customFormat="1" ht="12.75" x14ac:dyDescent="0.2">
      <c r="C83" s="466"/>
      <c r="D83" s="466"/>
    </row>
    <row r="84" spans="1:8" x14ac:dyDescent="0.3">
      <c r="A84" s="68" t="s">
        <v>107</v>
      </c>
      <c r="E84" s="5"/>
    </row>
    <row r="85" spans="1:8" x14ac:dyDescent="0.3">
      <c r="E85"/>
      <c r="F85"/>
      <c r="G85"/>
      <c r="H85"/>
    </row>
    <row r="86" spans="1:8" x14ac:dyDescent="0.3">
      <c r="D86" s="467"/>
      <c r="E86"/>
      <c r="F86"/>
      <c r="G86"/>
      <c r="H86"/>
    </row>
    <row r="87" spans="1:8" x14ac:dyDescent="0.3">
      <c r="A87"/>
      <c r="B87" s="68" t="s">
        <v>414</v>
      </c>
      <c r="D87" s="467"/>
      <c r="E87"/>
      <c r="F87"/>
      <c r="G87"/>
      <c r="H87"/>
    </row>
    <row r="88" spans="1:8" x14ac:dyDescent="0.3">
      <c r="A88"/>
      <c r="B88" s="2" t="s">
        <v>415</v>
      </c>
      <c r="D88" s="467"/>
      <c r="E88"/>
      <c r="F88"/>
      <c r="G88"/>
      <c r="H88"/>
    </row>
    <row r="89" spans="1:8" customFormat="1" ht="12.75" x14ac:dyDescent="0.2">
      <c r="B89" s="65" t="s">
        <v>139</v>
      </c>
      <c r="C89" s="468"/>
      <c r="D89" s="468"/>
    </row>
    <row r="90" spans="1:8" s="22" customFormat="1" ht="12.75" x14ac:dyDescent="0.2">
      <c r="C90" s="466"/>
      <c r="D90" s="466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3"/>
  <sheetViews>
    <sheetView showGridLines="0" view="pageBreakPreview" topLeftCell="A4" zoomScale="80" zoomScaleNormal="100" zoomScaleSheetLayoutView="80" workbookViewId="0">
      <selection activeCell="B19" sqref="B19"/>
    </sheetView>
  </sheetViews>
  <sheetFormatPr defaultColWidth="9.140625" defaultRowHeight="15" x14ac:dyDescent="0.3"/>
  <cols>
    <col min="1" max="1" width="14.71093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313</v>
      </c>
      <c r="B1" s="76"/>
      <c r="C1" s="497" t="s">
        <v>109</v>
      </c>
      <c r="D1" s="497"/>
      <c r="E1" s="90"/>
    </row>
    <row r="2" spans="1:5" s="6" customFormat="1" x14ac:dyDescent="0.3">
      <c r="A2" s="73" t="s">
        <v>314</v>
      </c>
      <c r="B2" s="76"/>
      <c r="C2" s="495" t="str">
        <f>'ფორმა N1'!L2</f>
        <v>25.11.19 -31.12.19</v>
      </c>
      <c r="D2" s="495"/>
      <c r="E2" s="90"/>
    </row>
    <row r="3" spans="1:5" s="6" customFormat="1" x14ac:dyDescent="0.3">
      <c r="A3" s="75" t="s">
        <v>140</v>
      </c>
      <c r="B3" s="73"/>
      <c r="C3" s="159"/>
      <c r="D3" s="159"/>
      <c r="E3" s="90"/>
    </row>
    <row r="4" spans="1:5" s="6" customFormat="1" x14ac:dyDescent="0.3">
      <c r="A4" s="75"/>
      <c r="B4" s="75"/>
      <c r="C4" s="159"/>
      <c r="D4" s="159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90" t="str">
        <f>'ფორმა N1'!A5</f>
        <v>ააიპ მოძრაობა ლელო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8"/>
      <c r="B8" s="158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315</v>
      </c>
      <c r="B10" s="97"/>
      <c r="C10" s="4"/>
      <c r="D10" s="4"/>
      <c r="E10" s="92"/>
    </row>
    <row r="11" spans="1:5" s="10" customFormat="1" x14ac:dyDescent="0.2">
      <c r="A11" s="97" t="s">
        <v>316</v>
      </c>
      <c r="B11" s="97"/>
      <c r="C11" s="4"/>
      <c r="D11" s="4"/>
      <c r="E11" s="93"/>
    </row>
    <row r="12" spans="1:5" s="10" customFormat="1" x14ac:dyDescent="0.2">
      <c r="A12" s="86" t="s">
        <v>273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5" s="10" customFormat="1" ht="17.25" customHeight="1" x14ac:dyDescent="0.2">
      <c r="A17" s="97" t="s">
        <v>317</v>
      </c>
      <c r="B17" s="86" t="s">
        <v>709</v>
      </c>
      <c r="C17" s="470">
        <v>4770</v>
      </c>
      <c r="D17" s="470">
        <v>4770</v>
      </c>
      <c r="E17" s="93"/>
    </row>
    <row r="18" spans="1:5" s="10" customFormat="1" ht="18" customHeight="1" x14ac:dyDescent="0.2">
      <c r="A18" s="97" t="s">
        <v>318</v>
      </c>
      <c r="B18" s="86" t="s">
        <v>710</v>
      </c>
      <c r="C18" s="470">
        <v>919.35</v>
      </c>
      <c r="D18" s="470">
        <v>17100</v>
      </c>
      <c r="E18" s="93"/>
    </row>
    <row r="19" spans="1:5" s="10" customFormat="1" x14ac:dyDescent="0.2">
      <c r="A19" s="97" t="s">
        <v>706</v>
      </c>
      <c r="B19" s="86" t="s">
        <v>711</v>
      </c>
      <c r="C19" s="470">
        <v>1000</v>
      </c>
      <c r="D19" s="470">
        <v>1730</v>
      </c>
      <c r="E19" s="93"/>
    </row>
    <row r="20" spans="1:5" s="10" customFormat="1" x14ac:dyDescent="0.2">
      <c r="A20" s="97" t="s">
        <v>707</v>
      </c>
      <c r="B20" s="86" t="s">
        <v>712</v>
      </c>
      <c r="C20" s="470">
        <v>1586.17</v>
      </c>
      <c r="D20" s="470">
        <v>1344.21</v>
      </c>
      <c r="E20" s="93"/>
    </row>
    <row r="21" spans="1:5" s="10" customFormat="1" x14ac:dyDescent="0.2">
      <c r="A21" s="97" t="s">
        <v>708</v>
      </c>
      <c r="B21" s="86" t="s">
        <v>713</v>
      </c>
      <c r="C21" s="470">
        <v>14</v>
      </c>
      <c r="D21" s="470">
        <v>14</v>
      </c>
      <c r="E21" s="93"/>
    </row>
    <row r="22" spans="1:5" s="10" customFormat="1" x14ac:dyDescent="0.2">
      <c r="A22" s="97" t="s">
        <v>714</v>
      </c>
      <c r="B22" s="445" t="s">
        <v>796</v>
      </c>
      <c r="C22" s="470">
        <v>1652.63</v>
      </c>
      <c r="D22" s="470">
        <v>712.68</v>
      </c>
      <c r="E22" s="93"/>
    </row>
    <row r="23" spans="1:5" s="10" customFormat="1" x14ac:dyDescent="0.2">
      <c r="A23" s="97" t="s">
        <v>715</v>
      </c>
      <c r="B23" s="86" t="s">
        <v>719</v>
      </c>
      <c r="C23" s="470">
        <v>7315.56</v>
      </c>
      <c r="D23" s="470">
        <v>5735.4</v>
      </c>
      <c r="E23" s="93"/>
    </row>
    <row r="24" spans="1:5" s="10" customFormat="1" x14ac:dyDescent="0.2">
      <c r="A24" s="97" t="s">
        <v>716</v>
      </c>
      <c r="B24" s="86" t="s">
        <v>720</v>
      </c>
      <c r="C24" s="470">
        <v>300</v>
      </c>
      <c r="D24" s="470">
        <v>300</v>
      </c>
      <c r="E24" s="93"/>
    </row>
    <row r="25" spans="1:5" s="10" customFormat="1" x14ac:dyDescent="0.2">
      <c r="A25" s="97" t="s">
        <v>717</v>
      </c>
      <c r="B25" s="86" t="s">
        <v>721</v>
      </c>
      <c r="C25" s="470">
        <v>427.11</v>
      </c>
      <c r="D25" s="470">
        <v>361.96</v>
      </c>
      <c r="E25" s="93"/>
    </row>
    <row r="26" spans="1:5" s="10" customFormat="1" x14ac:dyDescent="0.2">
      <c r="A26" s="97" t="s">
        <v>718</v>
      </c>
      <c r="B26" s="86" t="s">
        <v>722</v>
      </c>
      <c r="C26" s="470">
        <v>500</v>
      </c>
      <c r="D26" s="470">
        <v>500</v>
      </c>
      <c r="E26" s="93"/>
    </row>
    <row r="27" spans="1:5" s="10" customFormat="1" x14ac:dyDescent="0.2">
      <c r="A27" s="97" t="s">
        <v>723</v>
      </c>
      <c r="B27" s="86" t="s">
        <v>727</v>
      </c>
      <c r="C27" s="470"/>
      <c r="D27" s="470">
        <v>9305.69</v>
      </c>
      <c r="E27" s="93"/>
    </row>
    <row r="28" spans="1:5" s="10" customFormat="1" x14ac:dyDescent="0.2">
      <c r="A28" s="97" t="s">
        <v>726</v>
      </c>
      <c r="B28" s="86" t="s">
        <v>724</v>
      </c>
      <c r="C28" s="437">
        <v>3756.01</v>
      </c>
      <c r="D28" s="437"/>
      <c r="E28" s="93"/>
    </row>
    <row r="29" spans="1:5" x14ac:dyDescent="0.3">
      <c r="A29" s="98"/>
      <c r="B29" s="98" t="s">
        <v>322</v>
      </c>
      <c r="C29" s="471">
        <f>SUM(C10:C28)</f>
        <v>22240.83</v>
      </c>
      <c r="D29" s="471">
        <f>SUM(D10:D28)</f>
        <v>41873.94</v>
      </c>
      <c r="E29" s="95"/>
    </row>
    <row r="30" spans="1:5" x14ac:dyDescent="0.3">
      <c r="A30" s="44"/>
      <c r="B30" s="44"/>
    </row>
    <row r="31" spans="1:5" x14ac:dyDescent="0.3">
      <c r="A31" s="239" t="s">
        <v>407</v>
      </c>
      <c r="E31" s="5"/>
    </row>
    <row r="32" spans="1:5" x14ac:dyDescent="0.3">
      <c r="A32" s="2" t="s">
        <v>408</v>
      </c>
    </row>
    <row r="33" spans="1:9" x14ac:dyDescent="0.3">
      <c r="A33" s="199" t="s">
        <v>409</v>
      </c>
    </row>
    <row r="34" spans="1:9" x14ac:dyDescent="0.3">
      <c r="A34" s="199"/>
    </row>
    <row r="35" spans="1:9" x14ac:dyDescent="0.3">
      <c r="A35" s="199" t="s">
        <v>337</v>
      </c>
    </row>
    <row r="36" spans="1:9" s="22" customFormat="1" ht="12.75" x14ac:dyDescent="0.2"/>
    <row r="37" spans="1:9" x14ac:dyDescent="0.3">
      <c r="A37" s="68" t="s">
        <v>107</v>
      </c>
      <c r="E37" s="5"/>
    </row>
    <row r="38" spans="1:9" x14ac:dyDescent="0.3">
      <c r="E38"/>
      <c r="F38"/>
      <c r="G38"/>
      <c r="H38"/>
      <c r="I38"/>
    </row>
    <row r="39" spans="1:9" x14ac:dyDescent="0.3">
      <c r="D39" s="12"/>
      <c r="E39"/>
      <c r="F39"/>
      <c r="G39"/>
      <c r="H39"/>
      <c r="I39"/>
    </row>
    <row r="40" spans="1:9" x14ac:dyDescent="0.3">
      <c r="A40" s="68"/>
      <c r="B40" s="68" t="s">
        <v>266</v>
      </c>
      <c r="D40" s="12"/>
      <c r="E40"/>
      <c r="F40"/>
      <c r="G40"/>
      <c r="H40"/>
      <c r="I40"/>
    </row>
    <row r="41" spans="1:9" x14ac:dyDescent="0.3">
      <c r="B41" s="2" t="s">
        <v>265</v>
      </c>
      <c r="D41" s="12"/>
      <c r="E41"/>
      <c r="F41"/>
      <c r="G41"/>
      <c r="H41"/>
      <c r="I41"/>
    </row>
    <row r="42" spans="1:9" customFormat="1" ht="12.75" x14ac:dyDescent="0.2">
      <c r="A42" s="65"/>
      <c r="B42" s="65" t="s">
        <v>139</v>
      </c>
    </row>
    <row r="43" spans="1:9" s="22" customFormat="1" ht="12.75" x14ac:dyDescent="0.2"/>
  </sheetData>
  <mergeCells count="2">
    <mergeCell ref="C1:D1"/>
    <mergeCell ref="C2:D2"/>
  </mergeCells>
  <hyperlinks>
    <hyperlink ref="B22" r:id="rId1"/>
  </hyperlinks>
  <pageMargins left="0.19685039370078741" right="0.19685039370078741" top="0.19685039370078741" bottom="0.19685039370078741" header="0.15748031496062992" footer="0.15748031496062992"/>
  <pageSetup paperSize="9" scale="78" fitToHeight="0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8"/>
  <sheetViews>
    <sheetView view="pageBreakPreview" topLeftCell="A73" zoomScale="80" zoomScaleNormal="100" zoomScaleSheetLayoutView="80" workbookViewId="0">
      <selection activeCell="G95" sqref="G95"/>
    </sheetView>
  </sheetViews>
  <sheetFormatPr defaultColWidth="9.140625" defaultRowHeight="12.75" x14ac:dyDescent="0.2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 x14ac:dyDescent="0.3">
      <c r="A1" s="73" t="s">
        <v>391</v>
      </c>
      <c r="B1" s="73"/>
      <c r="C1" s="76"/>
      <c r="D1" s="76"/>
      <c r="E1" s="76"/>
      <c r="F1" s="76"/>
      <c r="G1" s="213"/>
      <c r="H1" s="213"/>
      <c r="I1" s="497" t="s">
        <v>109</v>
      </c>
      <c r="J1" s="497"/>
    </row>
    <row r="2" spans="1:10" ht="15" x14ac:dyDescent="0.3">
      <c r="A2" s="75" t="s">
        <v>140</v>
      </c>
      <c r="B2" s="73"/>
      <c r="C2" s="76"/>
      <c r="D2" s="76"/>
      <c r="E2" s="76"/>
      <c r="F2" s="76"/>
      <c r="G2" s="213"/>
      <c r="H2" s="213"/>
      <c r="I2" s="495" t="str">
        <f>'ფორმა N1'!L2</f>
        <v>25.11.19 -31.12.19</v>
      </c>
      <c r="J2" s="495"/>
    </row>
    <row r="3" spans="1:10" ht="15" x14ac:dyDescent="0.3">
      <c r="A3" s="75"/>
      <c r="B3" s="75"/>
      <c r="C3" s="73"/>
      <c r="D3" s="73"/>
      <c r="E3" s="73"/>
      <c r="F3" s="73"/>
      <c r="G3" s="161"/>
      <c r="H3" s="161"/>
      <c r="I3" s="213"/>
    </row>
    <row r="4" spans="1:10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160"/>
      <c r="B7" s="160"/>
      <c r="C7" s="160"/>
      <c r="D7" s="206"/>
      <c r="E7" s="160"/>
      <c r="F7" s="160"/>
      <c r="G7" s="77"/>
      <c r="H7" s="77"/>
      <c r="I7" s="77"/>
    </row>
    <row r="8" spans="1:10" ht="45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6" t="s">
        <v>334</v>
      </c>
    </row>
    <row r="9" spans="1:10" ht="45" x14ac:dyDescent="0.2">
      <c r="A9" s="97">
        <v>1</v>
      </c>
      <c r="B9" s="97" t="s">
        <v>651</v>
      </c>
      <c r="C9" s="97" t="s">
        <v>652</v>
      </c>
      <c r="D9" s="97" t="s">
        <v>653</v>
      </c>
      <c r="E9" s="97" t="s">
        <v>654</v>
      </c>
      <c r="F9" s="97" t="s">
        <v>334</v>
      </c>
      <c r="G9" s="429">
        <v>1020.41</v>
      </c>
      <c r="H9" s="432">
        <v>452.17</v>
      </c>
      <c r="I9" s="429">
        <v>200</v>
      </c>
    </row>
    <row r="10" spans="1:10" ht="15" x14ac:dyDescent="0.2">
      <c r="A10" s="97">
        <v>2</v>
      </c>
      <c r="B10" s="97" t="s">
        <v>612</v>
      </c>
      <c r="C10" s="97" t="s">
        <v>613</v>
      </c>
      <c r="D10" s="97" t="s">
        <v>614</v>
      </c>
      <c r="E10" s="97" t="s">
        <v>615</v>
      </c>
      <c r="F10" s="97" t="s">
        <v>334</v>
      </c>
      <c r="G10" s="429">
        <v>1913.27</v>
      </c>
      <c r="H10" s="432">
        <v>1500</v>
      </c>
      <c r="I10" s="429">
        <v>375</v>
      </c>
    </row>
    <row r="11" spans="1:10" ht="15" x14ac:dyDescent="0.2">
      <c r="A11" s="97">
        <v>3</v>
      </c>
      <c r="B11" s="97" t="s">
        <v>684</v>
      </c>
      <c r="C11" s="97" t="s">
        <v>685</v>
      </c>
      <c r="D11" s="97" t="s">
        <v>531</v>
      </c>
      <c r="E11" s="97" t="s">
        <v>686</v>
      </c>
      <c r="F11" s="97" t="s">
        <v>334</v>
      </c>
      <c r="G11" s="429">
        <v>1275.51</v>
      </c>
      <c r="H11" s="432">
        <v>1000</v>
      </c>
      <c r="I11" s="429">
        <v>250</v>
      </c>
    </row>
    <row r="12" spans="1:10" ht="15" x14ac:dyDescent="0.2">
      <c r="A12" s="97">
        <v>4</v>
      </c>
      <c r="B12" s="97" t="s">
        <v>661</v>
      </c>
      <c r="C12" s="97" t="s">
        <v>662</v>
      </c>
      <c r="D12" s="97" t="s">
        <v>663</v>
      </c>
      <c r="E12" s="97" t="s">
        <v>664</v>
      </c>
      <c r="F12" s="97" t="s">
        <v>334</v>
      </c>
      <c r="G12" s="429">
        <v>500</v>
      </c>
      <c r="H12" s="432">
        <v>400</v>
      </c>
      <c r="I12" s="429">
        <v>100</v>
      </c>
    </row>
    <row r="13" spans="1:10" ht="30" x14ac:dyDescent="0.2">
      <c r="A13" s="97">
        <v>5</v>
      </c>
      <c r="B13" s="97" t="s">
        <v>630</v>
      </c>
      <c r="C13" s="97" t="s">
        <v>631</v>
      </c>
      <c r="D13" s="97" t="s">
        <v>632</v>
      </c>
      <c r="E13" s="97" t="s">
        <v>586</v>
      </c>
      <c r="F13" s="97" t="s">
        <v>334</v>
      </c>
      <c r="G13" s="429">
        <v>491.98</v>
      </c>
      <c r="H13" s="432">
        <v>385.71</v>
      </c>
      <c r="I13" s="429">
        <v>96.43</v>
      </c>
    </row>
    <row r="14" spans="1:10" ht="15" x14ac:dyDescent="0.2">
      <c r="A14" s="97">
        <v>6</v>
      </c>
      <c r="B14" s="97" t="s">
        <v>602</v>
      </c>
      <c r="C14" s="97" t="s">
        <v>603</v>
      </c>
      <c r="D14" s="97" t="s">
        <v>604</v>
      </c>
      <c r="E14" s="97" t="s">
        <v>605</v>
      </c>
      <c r="F14" s="97" t="s">
        <v>334</v>
      </c>
      <c r="G14" s="429">
        <v>637.76</v>
      </c>
      <c r="H14" s="432">
        <v>500</v>
      </c>
      <c r="I14" s="429">
        <v>125</v>
      </c>
    </row>
    <row r="15" spans="1:10" ht="30" x14ac:dyDescent="0.2">
      <c r="A15" s="97">
        <v>7</v>
      </c>
      <c r="B15" s="97" t="s">
        <v>622</v>
      </c>
      <c r="C15" s="97" t="s">
        <v>623</v>
      </c>
      <c r="D15" s="97" t="s">
        <v>624</v>
      </c>
      <c r="E15" s="97" t="s">
        <v>625</v>
      </c>
      <c r="F15" s="97" t="s">
        <v>334</v>
      </c>
      <c r="G15" s="429">
        <v>5000</v>
      </c>
      <c r="H15" s="432">
        <v>2782.61</v>
      </c>
      <c r="I15" s="429">
        <v>1000</v>
      </c>
    </row>
    <row r="16" spans="1:10" ht="60" x14ac:dyDescent="0.2">
      <c r="A16" s="97">
        <v>8</v>
      </c>
      <c r="B16" s="97" t="s">
        <v>587</v>
      </c>
      <c r="C16" s="97" t="s">
        <v>588</v>
      </c>
      <c r="D16" s="97" t="s">
        <v>589</v>
      </c>
      <c r="E16" s="97" t="s">
        <v>590</v>
      </c>
      <c r="F16" s="97" t="s">
        <v>334</v>
      </c>
      <c r="G16" s="429">
        <v>2295.92</v>
      </c>
      <c r="H16" s="432">
        <v>1800</v>
      </c>
      <c r="I16" s="429">
        <v>450</v>
      </c>
    </row>
    <row r="17" spans="1:9" ht="15" x14ac:dyDescent="0.2">
      <c r="A17" s="97">
        <v>9</v>
      </c>
      <c r="B17" s="97" t="s">
        <v>612</v>
      </c>
      <c r="C17" s="97" t="s">
        <v>616</v>
      </c>
      <c r="D17" s="97" t="s">
        <v>617</v>
      </c>
      <c r="E17" s="97" t="s">
        <v>618</v>
      </c>
      <c r="F17" s="97" t="s">
        <v>334</v>
      </c>
      <c r="G17" s="429">
        <v>1020.41</v>
      </c>
      <c r="H17" s="432">
        <v>800</v>
      </c>
      <c r="I17" s="429">
        <v>200</v>
      </c>
    </row>
    <row r="18" spans="1:9" ht="30" x14ac:dyDescent="0.2">
      <c r="A18" s="97">
        <v>10</v>
      </c>
      <c r="B18" s="97" t="s">
        <v>626</v>
      </c>
      <c r="C18" s="97" t="s">
        <v>627</v>
      </c>
      <c r="D18" s="97" t="s">
        <v>628</v>
      </c>
      <c r="E18" s="97" t="s">
        <v>629</v>
      </c>
      <c r="F18" s="97" t="s">
        <v>334</v>
      </c>
      <c r="G18" s="429">
        <v>819.97</v>
      </c>
      <c r="H18" s="432">
        <v>642.86</v>
      </c>
      <c r="I18" s="429">
        <v>160.71</v>
      </c>
    </row>
    <row r="19" spans="1:9" ht="15" x14ac:dyDescent="0.2">
      <c r="A19" s="97">
        <v>11</v>
      </c>
      <c r="B19" s="97" t="s">
        <v>661</v>
      </c>
      <c r="C19" s="97" t="s">
        <v>665</v>
      </c>
      <c r="D19" s="97" t="s">
        <v>666</v>
      </c>
      <c r="E19" s="97" t="s">
        <v>667</v>
      </c>
      <c r="F19" s="97" t="s">
        <v>334</v>
      </c>
      <c r="G19" s="429">
        <v>1530.61</v>
      </c>
      <c r="H19" s="432">
        <v>208.7</v>
      </c>
      <c r="I19" s="429">
        <v>300</v>
      </c>
    </row>
    <row r="20" spans="1:9" ht="30" x14ac:dyDescent="0.2">
      <c r="A20" s="97">
        <v>12</v>
      </c>
      <c r="B20" s="97" t="s">
        <v>573</v>
      </c>
      <c r="C20" s="97" t="s">
        <v>577</v>
      </c>
      <c r="D20" s="97" t="s">
        <v>578</v>
      </c>
      <c r="E20" s="97" t="s">
        <v>579</v>
      </c>
      <c r="F20" s="97" t="s">
        <v>334</v>
      </c>
      <c r="G20" s="429">
        <v>1913.27</v>
      </c>
      <c r="H20" s="432">
        <v>1500</v>
      </c>
      <c r="I20" s="429">
        <v>375</v>
      </c>
    </row>
    <row r="21" spans="1:9" ht="30" x14ac:dyDescent="0.2">
      <c r="A21" s="97">
        <v>13</v>
      </c>
      <c r="B21" s="97" t="s">
        <v>725</v>
      </c>
      <c r="C21" s="97" t="s">
        <v>693</v>
      </c>
      <c r="D21" s="97" t="s">
        <v>694</v>
      </c>
      <c r="E21" s="97" t="s">
        <v>695</v>
      </c>
      <c r="F21" s="97" t="s">
        <v>334</v>
      </c>
      <c r="G21" s="429">
        <v>1913.27</v>
      </c>
      <c r="H21" s="432">
        <v>1500</v>
      </c>
      <c r="I21" s="429">
        <v>375</v>
      </c>
    </row>
    <row r="22" spans="1:9" ht="30" x14ac:dyDescent="0.2">
      <c r="A22" s="97">
        <v>14</v>
      </c>
      <c r="B22" s="97" t="s">
        <v>672</v>
      </c>
      <c r="C22" s="97" t="s">
        <v>673</v>
      </c>
      <c r="D22" s="97" t="s">
        <v>674</v>
      </c>
      <c r="E22" s="97" t="s">
        <v>675</v>
      </c>
      <c r="F22" s="97" t="s">
        <v>334</v>
      </c>
      <c r="G22" s="429">
        <v>6073.85</v>
      </c>
      <c r="H22" s="432">
        <v>4761.8999999999996</v>
      </c>
      <c r="I22" s="429">
        <v>1190.47</v>
      </c>
    </row>
    <row r="23" spans="1:9" ht="30" x14ac:dyDescent="0.2">
      <c r="A23" s="97">
        <v>15</v>
      </c>
      <c r="B23" s="97" t="s">
        <v>633</v>
      </c>
      <c r="C23" s="97" t="s">
        <v>634</v>
      </c>
      <c r="D23" s="97" t="s">
        <v>635</v>
      </c>
      <c r="E23" s="97" t="s">
        <v>636</v>
      </c>
      <c r="F23" s="97" t="s">
        <v>334</v>
      </c>
      <c r="G23" s="429">
        <v>892.86</v>
      </c>
      <c r="H23" s="432">
        <v>700</v>
      </c>
      <c r="I23" s="429">
        <v>175</v>
      </c>
    </row>
    <row r="24" spans="1:9" ht="15" x14ac:dyDescent="0.2">
      <c r="A24" s="97">
        <v>16</v>
      </c>
      <c r="B24" s="97" t="s">
        <v>587</v>
      </c>
      <c r="C24" s="97" t="s">
        <v>592</v>
      </c>
      <c r="D24" s="97" t="s">
        <v>593</v>
      </c>
      <c r="E24" s="97" t="s">
        <v>594</v>
      </c>
      <c r="F24" s="97" t="s">
        <v>334</v>
      </c>
      <c r="G24" s="429">
        <v>777.45</v>
      </c>
      <c r="H24" s="432">
        <v>609.52</v>
      </c>
      <c r="I24" s="429">
        <v>152.38</v>
      </c>
    </row>
    <row r="25" spans="1:9" ht="45" x14ac:dyDescent="0.2">
      <c r="A25" s="97">
        <v>17</v>
      </c>
      <c r="B25" s="97" t="s">
        <v>651</v>
      </c>
      <c r="C25" s="97" t="s">
        <v>656</v>
      </c>
      <c r="D25" s="97" t="s">
        <v>657</v>
      </c>
      <c r="E25" s="97" t="s">
        <v>658</v>
      </c>
      <c r="F25" s="97" t="s">
        <v>334</v>
      </c>
      <c r="G25" s="429">
        <v>1530.61</v>
      </c>
      <c r="H25" s="432">
        <v>521.74</v>
      </c>
      <c r="I25" s="429">
        <v>300</v>
      </c>
    </row>
    <row r="26" spans="1:9" ht="15" x14ac:dyDescent="0.2">
      <c r="A26" s="97">
        <v>18</v>
      </c>
      <c r="B26" s="97" t="s">
        <v>606</v>
      </c>
      <c r="C26" s="97" t="s">
        <v>607</v>
      </c>
      <c r="D26" s="97" t="s">
        <v>608</v>
      </c>
      <c r="E26" s="97" t="s">
        <v>609</v>
      </c>
      <c r="F26" s="97" t="s">
        <v>334</v>
      </c>
      <c r="G26" s="429">
        <v>2500</v>
      </c>
      <c r="H26" s="432">
        <v>2000</v>
      </c>
      <c r="I26" s="429">
        <v>500</v>
      </c>
    </row>
    <row r="27" spans="1:9" ht="60" x14ac:dyDescent="0.2">
      <c r="A27" s="97">
        <v>19</v>
      </c>
      <c r="B27" s="97" t="s">
        <v>668</v>
      </c>
      <c r="C27" s="97" t="s">
        <v>669</v>
      </c>
      <c r="D27" s="97" t="s">
        <v>670</v>
      </c>
      <c r="E27" s="97" t="s">
        <v>671</v>
      </c>
      <c r="F27" s="97" t="s">
        <v>334</v>
      </c>
      <c r="G27" s="429">
        <v>1913.27</v>
      </c>
      <c r="H27" s="432">
        <v>1500</v>
      </c>
      <c r="I27" s="429">
        <v>375</v>
      </c>
    </row>
    <row r="28" spans="1:9" ht="30" x14ac:dyDescent="0.2">
      <c r="A28" s="97">
        <v>20</v>
      </c>
      <c r="B28" s="97" t="s">
        <v>641</v>
      </c>
      <c r="C28" s="97" t="s">
        <v>642</v>
      </c>
      <c r="D28" s="97" t="s">
        <v>643</v>
      </c>
      <c r="E28" s="97" t="s">
        <v>586</v>
      </c>
      <c r="F28" s="97" t="s">
        <v>334</v>
      </c>
      <c r="G28" s="429">
        <v>1071.43</v>
      </c>
      <c r="H28" s="432">
        <v>857.14</v>
      </c>
      <c r="I28" s="429">
        <v>214.29</v>
      </c>
    </row>
    <row r="29" spans="1:9" ht="15" x14ac:dyDescent="0.2">
      <c r="A29" s="97">
        <v>21</v>
      </c>
      <c r="B29" s="97" t="s">
        <v>676</v>
      </c>
      <c r="C29" s="97" t="s">
        <v>677</v>
      </c>
      <c r="D29" s="97" t="s">
        <v>678</v>
      </c>
      <c r="E29" s="97" t="s">
        <v>679</v>
      </c>
      <c r="F29" s="97" t="s">
        <v>334</v>
      </c>
      <c r="G29" s="429">
        <v>1147.96</v>
      </c>
      <c r="H29" s="432">
        <v>900</v>
      </c>
      <c r="I29" s="429">
        <v>225</v>
      </c>
    </row>
    <row r="30" spans="1:9" ht="105" x14ac:dyDescent="0.2">
      <c r="A30" s="97">
        <v>22</v>
      </c>
      <c r="B30" s="97" t="s">
        <v>587</v>
      </c>
      <c r="C30" s="97" t="s">
        <v>595</v>
      </c>
      <c r="D30" s="97" t="s">
        <v>596</v>
      </c>
      <c r="E30" s="97" t="s">
        <v>597</v>
      </c>
      <c r="F30" s="97" t="s">
        <v>334</v>
      </c>
      <c r="G30" s="429">
        <v>3188.78</v>
      </c>
      <c r="H30" s="432">
        <v>434.78</v>
      </c>
      <c r="I30" s="429">
        <v>625</v>
      </c>
    </row>
    <row r="31" spans="1:9" ht="30" x14ac:dyDescent="0.2">
      <c r="A31" s="97">
        <v>23</v>
      </c>
      <c r="B31" s="97" t="s">
        <v>598</v>
      </c>
      <c r="C31" s="97" t="s">
        <v>599</v>
      </c>
      <c r="D31" s="97" t="s">
        <v>600</v>
      </c>
      <c r="E31" s="97" t="s">
        <v>601</v>
      </c>
      <c r="F31" s="97" t="s">
        <v>334</v>
      </c>
      <c r="G31" s="429">
        <v>3250</v>
      </c>
      <c r="H31" s="432">
        <v>1017.39</v>
      </c>
      <c r="I31" s="429">
        <v>650</v>
      </c>
    </row>
    <row r="32" spans="1:9" ht="30" x14ac:dyDescent="0.2">
      <c r="A32" s="97">
        <v>24</v>
      </c>
      <c r="B32" s="97" t="s">
        <v>690</v>
      </c>
      <c r="C32" s="97" t="s">
        <v>691</v>
      </c>
      <c r="D32" s="97" t="s">
        <v>692</v>
      </c>
      <c r="E32" s="97" t="s">
        <v>586</v>
      </c>
      <c r="F32" s="97" t="s">
        <v>334</v>
      </c>
      <c r="G32" s="429">
        <v>1093.29</v>
      </c>
      <c r="H32" s="432">
        <v>857.14</v>
      </c>
      <c r="I32" s="429">
        <v>214.28</v>
      </c>
    </row>
    <row r="33" spans="1:9" ht="30" x14ac:dyDescent="0.2">
      <c r="A33" s="97">
        <v>25</v>
      </c>
      <c r="B33" s="97" t="s">
        <v>612</v>
      </c>
      <c r="C33" s="97" t="s">
        <v>619</v>
      </c>
      <c r="D33" s="97" t="s">
        <v>620</v>
      </c>
      <c r="E33" s="97" t="s">
        <v>621</v>
      </c>
      <c r="F33" s="97" t="s">
        <v>334</v>
      </c>
      <c r="G33" s="429">
        <v>1020.41</v>
      </c>
      <c r="H33" s="432">
        <v>800</v>
      </c>
      <c r="I33" s="429">
        <v>200</v>
      </c>
    </row>
    <row r="34" spans="1:9" ht="15" x14ac:dyDescent="0.2">
      <c r="A34" s="97">
        <v>26</v>
      </c>
      <c r="B34" s="97" t="s">
        <v>637</v>
      </c>
      <c r="C34" s="97" t="s">
        <v>638</v>
      </c>
      <c r="D34" s="97" t="s">
        <v>639</v>
      </c>
      <c r="E34" s="97" t="s">
        <v>640</v>
      </c>
      <c r="F34" s="97" t="s">
        <v>334</v>
      </c>
      <c r="G34" s="429">
        <v>2000</v>
      </c>
      <c r="H34" s="432">
        <v>1600</v>
      </c>
      <c r="I34" s="429">
        <v>400</v>
      </c>
    </row>
    <row r="35" spans="1:9" ht="15" x14ac:dyDescent="0.2">
      <c r="A35" s="97">
        <v>27</v>
      </c>
      <c r="B35" s="97" t="s">
        <v>648</v>
      </c>
      <c r="C35" s="97" t="s">
        <v>649</v>
      </c>
      <c r="D35" s="97" t="s">
        <v>650</v>
      </c>
      <c r="E35" s="97" t="s">
        <v>618</v>
      </c>
      <c r="F35" s="97" t="s">
        <v>334</v>
      </c>
      <c r="G35" s="429">
        <v>765.31</v>
      </c>
      <c r="H35" s="432">
        <v>600</v>
      </c>
      <c r="I35" s="429">
        <v>150</v>
      </c>
    </row>
    <row r="36" spans="1:9" ht="30" x14ac:dyDescent="0.2">
      <c r="A36" s="97">
        <v>28</v>
      </c>
      <c r="B36" s="97" t="s">
        <v>644</v>
      </c>
      <c r="C36" s="97" t="s">
        <v>645</v>
      </c>
      <c r="D36" s="97" t="s">
        <v>646</v>
      </c>
      <c r="E36" s="97" t="s">
        <v>647</v>
      </c>
      <c r="F36" s="97" t="s">
        <v>334</v>
      </c>
      <c r="G36" s="429">
        <v>3188.78</v>
      </c>
      <c r="H36" s="432">
        <v>1304.3499999999999</v>
      </c>
      <c r="I36" s="429">
        <v>625</v>
      </c>
    </row>
    <row r="37" spans="1:9" ht="30" x14ac:dyDescent="0.2">
      <c r="A37" s="97">
        <v>29</v>
      </c>
      <c r="B37" s="97" t="s">
        <v>680</v>
      </c>
      <c r="C37" s="97" t="s">
        <v>681</v>
      </c>
      <c r="D37" s="97" t="s">
        <v>682</v>
      </c>
      <c r="E37" s="97" t="s">
        <v>683</v>
      </c>
      <c r="F37" s="97" t="s">
        <v>334</v>
      </c>
      <c r="G37" s="429">
        <v>892.86</v>
      </c>
      <c r="H37" s="432">
        <v>700</v>
      </c>
      <c r="I37" s="429">
        <v>175</v>
      </c>
    </row>
    <row r="38" spans="1:9" ht="45" x14ac:dyDescent="0.2">
      <c r="A38" s="97">
        <v>30</v>
      </c>
      <c r="B38" s="97" t="s">
        <v>651</v>
      </c>
      <c r="C38" s="97" t="s">
        <v>652</v>
      </c>
      <c r="D38" s="97" t="s">
        <v>653</v>
      </c>
      <c r="E38" s="97" t="s">
        <v>654</v>
      </c>
      <c r="F38" s="97" t="s">
        <v>334</v>
      </c>
      <c r="G38" s="429">
        <v>1020.41</v>
      </c>
      <c r="H38" s="432">
        <v>800</v>
      </c>
      <c r="I38" s="429">
        <v>200</v>
      </c>
    </row>
    <row r="39" spans="1:9" ht="15" x14ac:dyDescent="0.2">
      <c r="A39" s="97">
        <v>31</v>
      </c>
      <c r="B39" s="97" t="s">
        <v>612</v>
      </c>
      <c r="C39" s="97" t="s">
        <v>613</v>
      </c>
      <c r="D39" s="97" t="s">
        <v>653</v>
      </c>
      <c r="E39" s="97" t="s">
        <v>615</v>
      </c>
      <c r="F39" s="97" t="s">
        <v>334</v>
      </c>
      <c r="G39" s="429">
        <v>1913.27</v>
      </c>
      <c r="H39" s="432">
        <v>1500</v>
      </c>
      <c r="I39" s="429">
        <v>375</v>
      </c>
    </row>
    <row r="40" spans="1:9" ht="30" x14ac:dyDescent="0.2">
      <c r="A40" s="97">
        <v>32</v>
      </c>
      <c r="B40" s="97" t="s">
        <v>573</v>
      </c>
      <c r="C40" s="97" t="s">
        <v>574</v>
      </c>
      <c r="D40" s="97" t="s">
        <v>653</v>
      </c>
      <c r="E40" s="97" t="s">
        <v>575</v>
      </c>
      <c r="F40" s="97" t="s">
        <v>334</v>
      </c>
      <c r="G40" s="429">
        <v>892.86</v>
      </c>
      <c r="H40" s="432">
        <v>700</v>
      </c>
      <c r="I40" s="429">
        <v>175</v>
      </c>
    </row>
    <row r="41" spans="1:9" ht="15" x14ac:dyDescent="0.2">
      <c r="A41" s="97">
        <v>33</v>
      </c>
      <c r="B41" s="97" t="s">
        <v>684</v>
      </c>
      <c r="C41" s="97" t="s">
        <v>685</v>
      </c>
      <c r="D41" s="97" t="s">
        <v>653</v>
      </c>
      <c r="E41" s="97" t="s">
        <v>686</v>
      </c>
      <c r="F41" s="97" t="s">
        <v>334</v>
      </c>
      <c r="G41" s="429">
        <v>1275.51</v>
      </c>
      <c r="H41" s="432">
        <v>1000</v>
      </c>
      <c r="I41" s="429">
        <v>250</v>
      </c>
    </row>
    <row r="42" spans="1:9" ht="15" x14ac:dyDescent="0.2">
      <c r="A42" s="97">
        <v>34</v>
      </c>
      <c r="B42" s="97" t="s">
        <v>661</v>
      </c>
      <c r="C42" s="97" t="s">
        <v>662</v>
      </c>
      <c r="D42" s="97" t="s">
        <v>653</v>
      </c>
      <c r="E42" s="97" t="s">
        <v>664</v>
      </c>
      <c r="F42" s="97" t="s">
        <v>334</v>
      </c>
      <c r="G42" s="429">
        <v>698.86</v>
      </c>
      <c r="H42" s="432">
        <v>559.09</v>
      </c>
      <c r="I42" s="429">
        <v>139.77000000000001</v>
      </c>
    </row>
    <row r="43" spans="1:9" ht="30" x14ac:dyDescent="0.2">
      <c r="A43" s="97">
        <v>35</v>
      </c>
      <c r="B43" s="97" t="s">
        <v>630</v>
      </c>
      <c r="C43" s="97" t="s">
        <v>631</v>
      </c>
      <c r="D43" s="97" t="s">
        <v>653</v>
      </c>
      <c r="E43" s="97" t="s">
        <v>586</v>
      </c>
      <c r="F43" s="97" t="s">
        <v>334</v>
      </c>
      <c r="G43" s="429">
        <v>1147.96</v>
      </c>
      <c r="H43" s="432">
        <v>900</v>
      </c>
      <c r="I43" s="429">
        <v>225</v>
      </c>
    </row>
    <row r="44" spans="1:9" ht="30" x14ac:dyDescent="0.2">
      <c r="A44" s="97">
        <v>36</v>
      </c>
      <c r="B44" s="97" t="s">
        <v>580</v>
      </c>
      <c r="C44" s="97" t="s">
        <v>688</v>
      </c>
      <c r="D44" s="97" t="s">
        <v>653</v>
      </c>
      <c r="E44" s="97" t="s">
        <v>575</v>
      </c>
      <c r="F44" s="97" t="s">
        <v>334</v>
      </c>
      <c r="G44" s="429">
        <v>649.35</v>
      </c>
      <c r="H44" s="432">
        <v>700</v>
      </c>
      <c r="I44" s="429">
        <v>127.27</v>
      </c>
    </row>
    <row r="45" spans="1:9" ht="15" x14ac:dyDescent="0.2">
      <c r="A45" s="97">
        <v>37</v>
      </c>
      <c r="B45" s="97" t="s">
        <v>602</v>
      </c>
      <c r="C45" s="97" t="s">
        <v>603</v>
      </c>
      <c r="D45" s="97" t="s">
        <v>653</v>
      </c>
      <c r="E45" s="97" t="s">
        <v>605</v>
      </c>
      <c r="F45" s="97" t="s">
        <v>334</v>
      </c>
      <c r="G45" s="429">
        <v>637.76</v>
      </c>
      <c r="H45" s="432">
        <v>500</v>
      </c>
      <c r="I45" s="429">
        <v>125</v>
      </c>
    </row>
    <row r="46" spans="1:9" ht="30" x14ac:dyDescent="0.2">
      <c r="A46" s="97">
        <v>38</v>
      </c>
      <c r="B46" s="97" t="s">
        <v>622</v>
      </c>
      <c r="C46" s="97" t="s">
        <v>623</v>
      </c>
      <c r="D46" s="97" t="s">
        <v>653</v>
      </c>
      <c r="E46" s="97" t="s">
        <v>625</v>
      </c>
      <c r="F46" s="97" t="s">
        <v>334</v>
      </c>
      <c r="G46" s="429">
        <v>5000</v>
      </c>
      <c r="H46" s="432">
        <v>4000</v>
      </c>
      <c r="I46" s="429">
        <v>1000</v>
      </c>
    </row>
    <row r="47" spans="1:9" ht="60" x14ac:dyDescent="0.2">
      <c r="A47" s="97">
        <v>39</v>
      </c>
      <c r="B47" s="97" t="s">
        <v>587</v>
      </c>
      <c r="C47" s="97" t="s">
        <v>588</v>
      </c>
      <c r="D47" s="97" t="s">
        <v>653</v>
      </c>
      <c r="E47" s="97" t="s">
        <v>590</v>
      </c>
      <c r="F47" s="97" t="s">
        <v>334</v>
      </c>
      <c r="G47" s="429">
        <v>2295.92</v>
      </c>
      <c r="H47" s="432">
        <v>1800</v>
      </c>
      <c r="I47" s="429">
        <v>450</v>
      </c>
    </row>
    <row r="48" spans="1:9" ht="30" x14ac:dyDescent="0.2">
      <c r="A48" s="97">
        <v>40</v>
      </c>
      <c r="B48" s="97" t="s">
        <v>573</v>
      </c>
      <c r="C48" s="97" t="s">
        <v>576</v>
      </c>
      <c r="D48" s="97" t="s">
        <v>653</v>
      </c>
      <c r="E48" s="97" t="s">
        <v>575</v>
      </c>
      <c r="F48" s="97" t="s">
        <v>334</v>
      </c>
      <c r="G48" s="429">
        <v>892.86</v>
      </c>
      <c r="H48" s="432">
        <v>700</v>
      </c>
      <c r="I48" s="429">
        <v>175</v>
      </c>
    </row>
    <row r="49" spans="1:9" ht="15" x14ac:dyDescent="0.2">
      <c r="A49" s="97">
        <v>41</v>
      </c>
      <c r="B49" s="97" t="s">
        <v>582</v>
      </c>
      <c r="C49" s="97" t="s">
        <v>583</v>
      </c>
      <c r="D49" s="97" t="s">
        <v>653</v>
      </c>
      <c r="E49" s="97" t="s">
        <v>584</v>
      </c>
      <c r="F49" s="97" t="s">
        <v>334</v>
      </c>
      <c r="G49" s="429">
        <v>1275.51</v>
      </c>
      <c r="H49" s="432">
        <v>1000</v>
      </c>
      <c r="I49" s="429">
        <v>250</v>
      </c>
    </row>
    <row r="50" spans="1:9" ht="30" x14ac:dyDescent="0.2">
      <c r="A50" s="97">
        <v>42</v>
      </c>
      <c r="B50" s="97" t="s">
        <v>582</v>
      </c>
      <c r="C50" s="97" t="s">
        <v>585</v>
      </c>
      <c r="D50" s="97" t="s">
        <v>653</v>
      </c>
      <c r="E50" s="97" t="s">
        <v>586</v>
      </c>
      <c r="F50" s="97" t="s">
        <v>334</v>
      </c>
      <c r="G50" s="429">
        <v>715.91</v>
      </c>
      <c r="H50" s="432">
        <v>900</v>
      </c>
      <c r="I50" s="429">
        <v>143.18</v>
      </c>
    </row>
    <row r="51" spans="1:9" ht="15" x14ac:dyDescent="0.2">
      <c r="A51" s="97">
        <v>43</v>
      </c>
      <c r="B51" s="97" t="s">
        <v>612</v>
      </c>
      <c r="C51" s="97" t="s">
        <v>616</v>
      </c>
      <c r="D51" s="97" t="s">
        <v>653</v>
      </c>
      <c r="E51" s="97" t="s">
        <v>618</v>
      </c>
      <c r="F51" s="97" t="s">
        <v>334</v>
      </c>
      <c r="G51" s="429">
        <v>1020.41</v>
      </c>
      <c r="H51" s="432">
        <v>800</v>
      </c>
      <c r="I51" s="429">
        <v>200</v>
      </c>
    </row>
    <row r="52" spans="1:9" ht="30" x14ac:dyDescent="0.2">
      <c r="A52" s="97">
        <v>44</v>
      </c>
      <c r="B52" s="97" t="s">
        <v>626</v>
      </c>
      <c r="C52" s="97" t="s">
        <v>627</v>
      </c>
      <c r="D52" s="97" t="s">
        <v>653</v>
      </c>
      <c r="E52" s="97" t="s">
        <v>629</v>
      </c>
      <c r="F52" s="97" t="s">
        <v>334</v>
      </c>
      <c r="G52" s="429">
        <v>1147.96</v>
      </c>
      <c r="H52" s="432">
        <v>900</v>
      </c>
      <c r="I52" s="429">
        <v>225</v>
      </c>
    </row>
    <row r="53" spans="1:9" ht="15" x14ac:dyDescent="0.2">
      <c r="A53" s="97">
        <v>45</v>
      </c>
      <c r="B53" s="97" t="s">
        <v>659</v>
      </c>
      <c r="C53" s="97" t="s">
        <v>660</v>
      </c>
      <c r="D53" s="97" t="s">
        <v>653</v>
      </c>
      <c r="E53" s="97" t="s">
        <v>584</v>
      </c>
      <c r="F53" s="97" t="s">
        <v>334</v>
      </c>
      <c r="G53" s="429">
        <v>371.06</v>
      </c>
      <c r="H53" s="432">
        <v>800</v>
      </c>
      <c r="I53" s="429">
        <v>72.73</v>
      </c>
    </row>
    <row r="54" spans="1:9" ht="15" x14ac:dyDescent="0.2">
      <c r="A54" s="97">
        <v>46</v>
      </c>
      <c r="B54" s="97" t="s">
        <v>587</v>
      </c>
      <c r="C54" s="97" t="s">
        <v>591</v>
      </c>
      <c r="D54" s="97" t="s">
        <v>653</v>
      </c>
      <c r="E54" s="97" t="s">
        <v>584</v>
      </c>
      <c r="F54" s="97" t="s">
        <v>334</v>
      </c>
      <c r="G54" s="429">
        <v>1020.41</v>
      </c>
      <c r="H54" s="432">
        <v>800</v>
      </c>
      <c r="I54" s="429">
        <v>200</v>
      </c>
    </row>
    <row r="55" spans="1:9" ht="15" x14ac:dyDescent="0.2">
      <c r="A55" s="97">
        <v>47</v>
      </c>
      <c r="B55" s="97" t="s">
        <v>610</v>
      </c>
      <c r="C55" s="97" t="s">
        <v>611</v>
      </c>
      <c r="D55" s="97" t="s">
        <v>653</v>
      </c>
      <c r="E55" s="97" t="s">
        <v>584</v>
      </c>
      <c r="F55" s="97" t="s">
        <v>334</v>
      </c>
      <c r="G55" s="429">
        <v>788.49</v>
      </c>
      <c r="H55" s="432">
        <v>800</v>
      </c>
      <c r="I55" s="429">
        <v>154.54</v>
      </c>
    </row>
    <row r="56" spans="1:9" ht="15" x14ac:dyDescent="0.2">
      <c r="A56" s="97">
        <v>48</v>
      </c>
      <c r="B56" s="97" t="s">
        <v>661</v>
      </c>
      <c r="C56" s="97" t="s">
        <v>665</v>
      </c>
      <c r="D56" s="97" t="s">
        <v>653</v>
      </c>
      <c r="E56" s="97" t="s">
        <v>667</v>
      </c>
      <c r="F56" s="97" t="s">
        <v>334</v>
      </c>
      <c r="G56" s="429">
        <v>1530.61</v>
      </c>
      <c r="H56" s="432">
        <v>1200</v>
      </c>
      <c r="I56" s="429">
        <v>300</v>
      </c>
    </row>
    <row r="57" spans="1:9" ht="30" x14ac:dyDescent="0.2">
      <c r="A57" s="97">
        <v>49</v>
      </c>
      <c r="B57" s="97" t="s">
        <v>573</v>
      </c>
      <c r="C57" s="97" t="s">
        <v>577</v>
      </c>
      <c r="D57" s="97" t="s">
        <v>653</v>
      </c>
      <c r="E57" s="97" t="s">
        <v>579</v>
      </c>
      <c r="F57" s="97" t="s">
        <v>334</v>
      </c>
      <c r="G57" s="429">
        <v>1913.27</v>
      </c>
      <c r="H57" s="432">
        <v>1500</v>
      </c>
      <c r="I57" s="429">
        <v>375</v>
      </c>
    </row>
    <row r="58" spans="1:9" ht="30" x14ac:dyDescent="0.2">
      <c r="A58" s="97">
        <v>50</v>
      </c>
      <c r="B58" s="97" t="s">
        <v>725</v>
      </c>
      <c r="C58" s="97" t="s">
        <v>693</v>
      </c>
      <c r="D58" s="97" t="s">
        <v>653</v>
      </c>
      <c r="E58" s="97" t="s">
        <v>695</v>
      </c>
      <c r="F58" s="97" t="s">
        <v>334</v>
      </c>
      <c r="G58" s="429">
        <v>1913.27</v>
      </c>
      <c r="H58" s="432">
        <v>1500</v>
      </c>
      <c r="I58" s="429">
        <v>375</v>
      </c>
    </row>
    <row r="59" spans="1:9" ht="30" x14ac:dyDescent="0.2">
      <c r="A59" s="97">
        <v>51</v>
      </c>
      <c r="B59" s="97" t="s">
        <v>651</v>
      </c>
      <c r="C59" s="97" t="s">
        <v>655</v>
      </c>
      <c r="D59" s="97" t="s">
        <v>653</v>
      </c>
      <c r="E59" s="97" t="s">
        <v>575</v>
      </c>
      <c r="F59" s="97" t="s">
        <v>334</v>
      </c>
      <c r="G59" s="429">
        <v>892.86</v>
      </c>
      <c r="H59" s="432">
        <v>700</v>
      </c>
      <c r="I59" s="429">
        <v>175</v>
      </c>
    </row>
    <row r="60" spans="1:9" ht="30" x14ac:dyDescent="0.2">
      <c r="A60" s="97">
        <v>52</v>
      </c>
      <c r="B60" s="97" t="s">
        <v>672</v>
      </c>
      <c r="C60" s="97" t="s">
        <v>673</v>
      </c>
      <c r="D60" s="97" t="s">
        <v>653</v>
      </c>
      <c r="E60" s="97" t="s">
        <v>675</v>
      </c>
      <c r="F60" s="97" t="s">
        <v>334</v>
      </c>
      <c r="G60" s="429">
        <v>6377.55</v>
      </c>
      <c r="H60" s="432">
        <v>5000</v>
      </c>
      <c r="I60" s="429">
        <v>1250</v>
      </c>
    </row>
    <row r="61" spans="1:9" ht="30" x14ac:dyDescent="0.2">
      <c r="A61" s="97">
        <v>53</v>
      </c>
      <c r="B61" s="97" t="s">
        <v>633</v>
      </c>
      <c r="C61" s="97" t="s">
        <v>634</v>
      </c>
      <c r="D61" s="97" t="s">
        <v>653</v>
      </c>
      <c r="E61" s="97" t="s">
        <v>636</v>
      </c>
      <c r="F61" s="97" t="s">
        <v>334</v>
      </c>
      <c r="G61" s="429">
        <v>892.86</v>
      </c>
      <c r="H61" s="432">
        <v>700</v>
      </c>
      <c r="I61" s="429">
        <v>175</v>
      </c>
    </row>
    <row r="62" spans="1:9" ht="15" x14ac:dyDescent="0.2">
      <c r="A62" s="97">
        <v>54</v>
      </c>
      <c r="B62" s="97" t="s">
        <v>587</v>
      </c>
      <c r="C62" s="97" t="s">
        <v>592</v>
      </c>
      <c r="D62" s="97" t="s">
        <v>653</v>
      </c>
      <c r="E62" s="97" t="s">
        <v>594</v>
      </c>
      <c r="F62" s="97" t="s">
        <v>334</v>
      </c>
      <c r="G62" s="429">
        <v>1020.41</v>
      </c>
      <c r="H62" s="432">
        <v>800</v>
      </c>
      <c r="I62" s="429">
        <v>200</v>
      </c>
    </row>
    <row r="63" spans="1:9" ht="45" x14ac:dyDescent="0.2">
      <c r="A63" s="97">
        <v>55</v>
      </c>
      <c r="B63" s="97" t="s">
        <v>651</v>
      </c>
      <c r="C63" s="97" t="s">
        <v>656</v>
      </c>
      <c r="D63" s="97" t="s">
        <v>653</v>
      </c>
      <c r="E63" s="97" t="s">
        <v>658</v>
      </c>
      <c r="F63" s="97" t="s">
        <v>334</v>
      </c>
      <c r="G63" s="429">
        <v>1530.61</v>
      </c>
      <c r="H63" s="432">
        <v>1200</v>
      </c>
      <c r="I63" s="429">
        <v>300</v>
      </c>
    </row>
    <row r="64" spans="1:9" ht="60" x14ac:dyDescent="0.2">
      <c r="A64" s="97">
        <v>56</v>
      </c>
      <c r="B64" s="97" t="s">
        <v>668</v>
      </c>
      <c r="C64" s="97" t="s">
        <v>669</v>
      </c>
      <c r="D64" s="97" t="s">
        <v>653</v>
      </c>
      <c r="E64" s="97" t="s">
        <v>671</v>
      </c>
      <c r="F64" s="97" t="s">
        <v>334</v>
      </c>
      <c r="G64" s="429">
        <v>1913.27</v>
      </c>
      <c r="H64" s="432">
        <v>1500</v>
      </c>
      <c r="I64" s="429">
        <v>375</v>
      </c>
    </row>
    <row r="65" spans="1:9" ht="30" x14ac:dyDescent="0.2">
      <c r="A65" s="97">
        <v>57</v>
      </c>
      <c r="B65" s="97" t="s">
        <v>641</v>
      </c>
      <c r="C65" s="97" t="s">
        <v>642</v>
      </c>
      <c r="D65" s="97" t="s">
        <v>653</v>
      </c>
      <c r="E65" s="97" t="s">
        <v>586</v>
      </c>
      <c r="F65" s="97" t="s">
        <v>334</v>
      </c>
      <c r="G65" s="429">
        <v>1125</v>
      </c>
      <c r="H65" s="432">
        <v>900</v>
      </c>
      <c r="I65" s="429">
        <v>225</v>
      </c>
    </row>
    <row r="66" spans="1:9" ht="15" x14ac:dyDescent="0.2">
      <c r="A66" s="97">
        <v>58</v>
      </c>
      <c r="B66" s="97" t="s">
        <v>676</v>
      </c>
      <c r="C66" s="97" t="s">
        <v>677</v>
      </c>
      <c r="D66" s="97" t="s">
        <v>653</v>
      </c>
      <c r="E66" s="97" t="s">
        <v>679</v>
      </c>
      <c r="F66" s="97" t="s">
        <v>334</v>
      </c>
      <c r="G66" s="429">
        <v>2295.92</v>
      </c>
      <c r="H66" s="432">
        <v>1800</v>
      </c>
      <c r="I66" s="429">
        <v>450</v>
      </c>
    </row>
    <row r="67" spans="1:9" ht="105" x14ac:dyDescent="0.2">
      <c r="A67" s="97">
        <v>59</v>
      </c>
      <c r="B67" s="97" t="s">
        <v>587</v>
      </c>
      <c r="C67" s="97" t="s">
        <v>595</v>
      </c>
      <c r="D67" s="97" t="s">
        <v>653</v>
      </c>
      <c r="E67" s="97" t="s">
        <v>597</v>
      </c>
      <c r="F67" s="97" t="s">
        <v>334</v>
      </c>
      <c r="G67" s="429">
        <v>3188.78</v>
      </c>
      <c r="H67" s="432">
        <v>2500</v>
      </c>
      <c r="I67" s="429">
        <v>625</v>
      </c>
    </row>
    <row r="68" spans="1:9" ht="30" x14ac:dyDescent="0.2">
      <c r="A68" s="97">
        <v>60</v>
      </c>
      <c r="B68" s="97" t="s">
        <v>598</v>
      </c>
      <c r="C68" s="97" t="s">
        <v>599</v>
      </c>
      <c r="D68" s="97" t="s">
        <v>653</v>
      </c>
      <c r="E68" s="97" t="s">
        <v>601</v>
      </c>
      <c r="F68" s="97" t="s">
        <v>334</v>
      </c>
      <c r="G68" s="429">
        <v>3250</v>
      </c>
      <c r="H68" s="432">
        <v>2600</v>
      </c>
      <c r="I68" s="429">
        <v>650</v>
      </c>
    </row>
    <row r="69" spans="1:9" ht="30" x14ac:dyDescent="0.2">
      <c r="A69" s="97">
        <v>61</v>
      </c>
      <c r="B69" s="97" t="s">
        <v>690</v>
      </c>
      <c r="C69" s="97" t="s">
        <v>691</v>
      </c>
      <c r="D69" s="97" t="s">
        <v>653</v>
      </c>
      <c r="E69" s="97" t="s">
        <v>586</v>
      </c>
      <c r="F69" s="97" t="s">
        <v>334</v>
      </c>
      <c r="G69" s="429">
        <v>1147.96</v>
      </c>
      <c r="H69" s="432">
        <v>900</v>
      </c>
      <c r="I69" s="429">
        <v>225</v>
      </c>
    </row>
    <row r="70" spans="1:9" ht="30" x14ac:dyDescent="0.2">
      <c r="A70" s="97">
        <v>62</v>
      </c>
      <c r="B70" s="97" t="s">
        <v>612</v>
      </c>
      <c r="C70" s="97" t="s">
        <v>619</v>
      </c>
      <c r="D70" s="97" t="s">
        <v>653</v>
      </c>
      <c r="E70" s="97" t="s">
        <v>621</v>
      </c>
      <c r="F70" s="97" t="s">
        <v>334</v>
      </c>
      <c r="G70" s="429">
        <v>1020.41</v>
      </c>
      <c r="H70" s="432">
        <v>800</v>
      </c>
      <c r="I70" s="429">
        <v>200</v>
      </c>
    </row>
    <row r="71" spans="1:9" ht="30" x14ac:dyDescent="0.2">
      <c r="A71" s="97">
        <v>63</v>
      </c>
      <c r="B71" s="97" t="s">
        <v>580</v>
      </c>
      <c r="C71" s="97" t="s">
        <v>581</v>
      </c>
      <c r="D71" s="97" t="s">
        <v>653</v>
      </c>
      <c r="E71" s="97" t="s">
        <v>575</v>
      </c>
      <c r="F71" s="97" t="s">
        <v>334</v>
      </c>
      <c r="G71" s="429">
        <v>892.86</v>
      </c>
      <c r="H71" s="432">
        <v>700</v>
      </c>
      <c r="I71" s="429">
        <v>175</v>
      </c>
    </row>
    <row r="72" spans="1:9" ht="15" x14ac:dyDescent="0.2">
      <c r="A72" s="97">
        <v>64</v>
      </c>
      <c r="B72" s="97" t="s">
        <v>637</v>
      </c>
      <c r="C72" s="97" t="s">
        <v>638</v>
      </c>
      <c r="D72" s="97" t="s">
        <v>653</v>
      </c>
      <c r="E72" s="97" t="s">
        <v>640</v>
      </c>
      <c r="F72" s="97" t="s">
        <v>334</v>
      </c>
      <c r="G72" s="429">
        <v>2000</v>
      </c>
      <c r="H72" s="432">
        <v>1600</v>
      </c>
      <c r="I72" s="429">
        <v>400</v>
      </c>
    </row>
    <row r="73" spans="1:9" ht="30" x14ac:dyDescent="0.2">
      <c r="A73" s="97">
        <v>65</v>
      </c>
      <c r="B73" s="97" t="s">
        <v>687</v>
      </c>
      <c r="C73" s="97" t="s">
        <v>689</v>
      </c>
      <c r="D73" s="97" t="s">
        <v>653</v>
      </c>
      <c r="E73" s="97" t="s">
        <v>575</v>
      </c>
      <c r="F73" s="97" t="s">
        <v>334</v>
      </c>
      <c r="G73" s="429">
        <v>892.86</v>
      </c>
      <c r="H73" s="432">
        <v>700</v>
      </c>
      <c r="I73" s="429">
        <v>175</v>
      </c>
    </row>
    <row r="74" spans="1:9" ht="15" x14ac:dyDescent="0.2">
      <c r="A74" s="97">
        <v>66</v>
      </c>
      <c r="B74" s="97" t="s">
        <v>648</v>
      </c>
      <c r="C74" s="97" t="s">
        <v>649</v>
      </c>
      <c r="D74" s="97" t="s">
        <v>653</v>
      </c>
      <c r="E74" s="97" t="s">
        <v>618</v>
      </c>
      <c r="F74" s="97" t="s">
        <v>334</v>
      </c>
      <c r="G74" s="429">
        <v>892.86</v>
      </c>
      <c r="H74" s="432">
        <v>700</v>
      </c>
      <c r="I74" s="429">
        <v>175</v>
      </c>
    </row>
    <row r="75" spans="1:9" ht="30" x14ac:dyDescent="0.2">
      <c r="A75" s="97">
        <v>67</v>
      </c>
      <c r="B75" s="97" t="s">
        <v>644</v>
      </c>
      <c r="C75" s="97" t="s">
        <v>645</v>
      </c>
      <c r="D75" s="97" t="s">
        <v>653</v>
      </c>
      <c r="E75" s="97" t="s">
        <v>647</v>
      </c>
      <c r="F75" s="97" t="s">
        <v>334</v>
      </c>
      <c r="G75" s="429">
        <v>3188.78</v>
      </c>
      <c r="H75" s="432">
        <v>2500</v>
      </c>
      <c r="I75" s="429">
        <v>625</v>
      </c>
    </row>
    <row r="76" spans="1:9" ht="30" x14ac:dyDescent="0.2">
      <c r="A76" s="97">
        <v>68</v>
      </c>
      <c r="B76" s="97" t="s">
        <v>680</v>
      </c>
      <c r="C76" s="97" t="s">
        <v>681</v>
      </c>
      <c r="D76" s="97" t="s">
        <v>653</v>
      </c>
      <c r="E76" s="97" t="s">
        <v>683</v>
      </c>
      <c r="F76" s="97" t="s">
        <v>334</v>
      </c>
      <c r="G76" s="429">
        <v>892.86</v>
      </c>
      <c r="H76" s="432">
        <v>700</v>
      </c>
      <c r="I76" s="429">
        <v>175</v>
      </c>
    </row>
    <row r="77" spans="1:9" ht="60" x14ac:dyDescent="0.2">
      <c r="A77" s="97">
        <v>69</v>
      </c>
      <c r="B77" s="97" t="s">
        <v>587</v>
      </c>
      <c r="C77" s="97" t="s">
        <v>588</v>
      </c>
      <c r="D77" s="97" t="s">
        <v>589</v>
      </c>
      <c r="E77" s="97" t="s">
        <v>590</v>
      </c>
      <c r="F77" s="97" t="s">
        <v>334</v>
      </c>
      <c r="G77" s="429"/>
      <c r="H77" s="432">
        <v>547.83000000000004</v>
      </c>
      <c r="I77" s="429"/>
    </row>
    <row r="78" spans="1:9" ht="30" x14ac:dyDescent="0.2">
      <c r="A78" s="97">
        <v>70</v>
      </c>
      <c r="B78" s="97" t="s">
        <v>622</v>
      </c>
      <c r="C78" s="97" t="s">
        <v>623</v>
      </c>
      <c r="D78" s="97" t="s">
        <v>653</v>
      </c>
      <c r="E78" s="97" t="s">
        <v>625</v>
      </c>
      <c r="F78" s="97" t="s">
        <v>334</v>
      </c>
      <c r="G78" s="429"/>
      <c r="H78" s="432">
        <v>1217.3900000000001</v>
      </c>
      <c r="I78" s="429"/>
    </row>
    <row r="79" spans="1:9" ht="15" x14ac:dyDescent="0.3">
      <c r="A79" s="86"/>
      <c r="B79" s="98"/>
      <c r="C79" s="98"/>
      <c r="D79" s="98"/>
      <c r="E79" s="98"/>
      <c r="F79" s="86" t="s">
        <v>422</v>
      </c>
      <c r="G79" s="431">
        <f>SUM(G9:G78)</f>
        <v>113176.75000000006</v>
      </c>
      <c r="H79" s="431">
        <f>SUM(H9:H78)</f>
        <v>84060.319999999992</v>
      </c>
      <c r="I79" s="431">
        <f>SUM(I9:I78)</f>
        <v>22291.050000000003</v>
      </c>
    </row>
    <row r="80" spans="1:9" ht="15" x14ac:dyDescent="0.3">
      <c r="A80" s="214"/>
      <c r="B80" s="214"/>
      <c r="C80" s="214"/>
      <c r="D80" s="214"/>
      <c r="E80" s="214"/>
      <c r="F80" s="214"/>
      <c r="G80" s="214"/>
      <c r="H80" s="183"/>
      <c r="I80" s="183"/>
    </row>
    <row r="81" spans="1:9" ht="15" x14ac:dyDescent="0.3">
      <c r="A81" s="215" t="s">
        <v>411</v>
      </c>
      <c r="B81" s="215"/>
      <c r="C81" s="214"/>
      <c r="D81" s="214"/>
      <c r="E81" s="214"/>
      <c r="F81" s="214"/>
      <c r="G81" s="214"/>
      <c r="H81" s="183"/>
      <c r="I81" s="183"/>
    </row>
    <row r="82" spans="1:9" ht="15" x14ac:dyDescent="0.3">
      <c r="A82" s="215"/>
      <c r="B82" s="215"/>
      <c r="C82" s="214"/>
      <c r="D82" s="214"/>
      <c r="E82" s="214"/>
      <c r="F82" s="214"/>
      <c r="G82" s="214"/>
      <c r="H82" s="183"/>
      <c r="I82" s="183"/>
    </row>
    <row r="83" spans="1:9" x14ac:dyDescent="0.2">
      <c r="A83" s="211"/>
      <c r="B83" s="211"/>
      <c r="C83" s="211"/>
      <c r="D83" s="211"/>
      <c r="E83" s="211"/>
      <c r="F83" s="211"/>
      <c r="G83" s="211"/>
      <c r="H83" s="211"/>
      <c r="I83" s="211"/>
    </row>
    <row r="84" spans="1:9" ht="15" x14ac:dyDescent="0.3">
      <c r="A84" s="189" t="s">
        <v>107</v>
      </c>
      <c r="B84" s="189"/>
      <c r="C84" s="183"/>
      <c r="D84" s="183"/>
      <c r="E84" s="183"/>
      <c r="F84" s="183"/>
      <c r="G84" s="183"/>
      <c r="H84" s="183"/>
      <c r="I84" s="183"/>
    </row>
    <row r="85" spans="1:9" ht="15" x14ac:dyDescent="0.3">
      <c r="A85" s="183"/>
      <c r="B85" s="183"/>
      <c r="C85" s="183"/>
      <c r="D85" s="183"/>
      <c r="E85" s="183"/>
      <c r="F85" s="183"/>
      <c r="G85" s="183"/>
      <c r="H85" s="183"/>
      <c r="I85" s="183"/>
    </row>
    <row r="86" spans="1:9" ht="15" x14ac:dyDescent="0.3">
      <c r="A86" s="183"/>
      <c r="B86" s="183"/>
      <c r="C86" s="183"/>
      <c r="D86" s="183"/>
      <c r="E86" s="187"/>
      <c r="F86" s="187"/>
      <c r="G86" s="187"/>
      <c r="H86" s="183"/>
      <c r="I86" s="183"/>
    </row>
    <row r="87" spans="1:9" ht="15" x14ac:dyDescent="0.3">
      <c r="A87" s="189"/>
      <c r="B87" s="189"/>
      <c r="C87" s="189" t="s">
        <v>375</v>
      </c>
      <c r="D87" s="189"/>
      <c r="E87" s="189"/>
      <c r="F87" s="189"/>
      <c r="G87" s="189"/>
      <c r="H87" s="183"/>
      <c r="I87" s="183"/>
    </row>
    <row r="88" spans="1:9" ht="15" x14ac:dyDescent="0.3">
      <c r="A88" s="183"/>
      <c r="B88" s="183"/>
      <c r="C88" s="183" t="s">
        <v>374</v>
      </c>
      <c r="D88" s="183"/>
      <c r="E88" s="183"/>
      <c r="F88" s="183"/>
      <c r="G88" s="183"/>
      <c r="H88" s="183"/>
      <c r="I88" s="183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6"/>
  <sheetViews>
    <sheetView view="pageBreakPreview" zoomScale="80" zoomScaleNormal="100" zoomScaleSheetLayoutView="80" workbookViewId="0">
      <selection activeCell="A2" sqref="A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352</v>
      </c>
      <c r="B1" s="76"/>
      <c r="C1" s="76"/>
      <c r="D1" s="76"/>
      <c r="E1" s="76"/>
      <c r="F1" s="76"/>
      <c r="G1" s="497" t="s">
        <v>109</v>
      </c>
      <c r="H1" s="497"/>
      <c r="I1" s="321"/>
    </row>
    <row r="2" spans="1:9" ht="15" x14ac:dyDescent="0.3">
      <c r="A2" s="75" t="s">
        <v>140</v>
      </c>
      <c r="B2" s="76"/>
      <c r="C2" s="76"/>
      <c r="D2" s="76"/>
      <c r="E2" s="76"/>
      <c r="F2" s="76"/>
      <c r="G2" s="495" t="str">
        <f>'ფორმა N1'!L2</f>
        <v>25.11.19 -31.12.19</v>
      </c>
      <c r="H2" s="495"/>
      <c r="I2" s="75"/>
    </row>
    <row r="3" spans="1:9" ht="15" x14ac:dyDescent="0.3">
      <c r="A3" s="75"/>
      <c r="B3" s="75"/>
      <c r="C3" s="75"/>
      <c r="D3" s="75"/>
      <c r="E3" s="75"/>
      <c r="F3" s="75"/>
      <c r="G3" s="161"/>
      <c r="H3" s="161"/>
      <c r="I3" s="321"/>
    </row>
    <row r="4" spans="1:9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  <c r="I5" s="321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3">
      <c r="A7" s="160"/>
      <c r="B7" s="160"/>
      <c r="C7" s="241"/>
      <c r="D7" s="160"/>
      <c r="E7" s="160"/>
      <c r="F7" s="160"/>
      <c r="G7" s="77"/>
      <c r="H7" s="77"/>
      <c r="I7" s="75"/>
    </row>
    <row r="8" spans="1:9" ht="45" x14ac:dyDescent="0.2">
      <c r="A8" s="317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 x14ac:dyDescent="0.2">
      <c r="A9" s="318"/>
      <c r="B9" s="319"/>
      <c r="C9" s="97"/>
      <c r="D9" s="97"/>
      <c r="E9" s="97"/>
      <c r="F9" s="97"/>
      <c r="G9" s="97"/>
      <c r="H9" s="4"/>
      <c r="I9" s="4"/>
    </row>
    <row r="10" spans="1:9" ht="15" x14ac:dyDescent="0.2">
      <c r="A10" s="318"/>
      <c r="B10" s="319"/>
      <c r="C10" s="97"/>
      <c r="D10" s="97"/>
      <c r="E10" s="97"/>
      <c r="F10" s="97"/>
      <c r="G10" s="97"/>
      <c r="H10" s="4"/>
      <c r="I10" s="4"/>
    </row>
    <row r="11" spans="1:9" ht="15" x14ac:dyDescent="0.2">
      <c r="A11" s="318"/>
      <c r="B11" s="319"/>
      <c r="C11" s="86"/>
      <c r="D11" s="86"/>
      <c r="E11" s="86"/>
      <c r="F11" s="86"/>
      <c r="G11" s="86"/>
      <c r="H11" s="4"/>
      <c r="I11" s="4"/>
    </row>
    <row r="12" spans="1:9" ht="15" x14ac:dyDescent="0.2">
      <c r="A12" s="318"/>
      <c r="B12" s="319"/>
      <c r="C12" s="86"/>
      <c r="D12" s="86"/>
      <c r="E12" s="86"/>
      <c r="F12" s="86"/>
      <c r="G12" s="86"/>
      <c r="H12" s="4"/>
      <c r="I12" s="4"/>
    </row>
    <row r="13" spans="1:9" ht="15" x14ac:dyDescent="0.2">
      <c r="A13" s="318"/>
      <c r="B13" s="319"/>
      <c r="C13" s="86"/>
      <c r="D13" s="86"/>
      <c r="E13" s="86"/>
      <c r="F13" s="86"/>
      <c r="G13" s="86"/>
      <c r="H13" s="4"/>
      <c r="I13" s="4"/>
    </row>
    <row r="14" spans="1:9" ht="15" x14ac:dyDescent="0.2">
      <c r="A14" s="318"/>
      <c r="B14" s="319"/>
      <c r="C14" s="86"/>
      <c r="D14" s="86"/>
      <c r="E14" s="86"/>
      <c r="F14" s="86"/>
      <c r="G14" s="86"/>
      <c r="H14" s="4"/>
      <c r="I14" s="4"/>
    </row>
    <row r="15" spans="1:9" ht="15" x14ac:dyDescent="0.2">
      <c r="A15" s="318"/>
      <c r="B15" s="319"/>
      <c r="C15" s="86"/>
      <c r="D15" s="86"/>
      <c r="E15" s="86"/>
      <c r="F15" s="86"/>
      <c r="G15" s="86"/>
      <c r="H15" s="4"/>
      <c r="I15" s="4"/>
    </row>
    <row r="16" spans="1:9" ht="15" x14ac:dyDescent="0.2">
      <c r="A16" s="318"/>
      <c r="B16" s="319"/>
      <c r="C16" s="86"/>
      <c r="D16" s="86"/>
      <c r="E16" s="86"/>
      <c r="F16" s="86"/>
      <c r="G16" s="86"/>
      <c r="H16" s="4"/>
      <c r="I16" s="4"/>
    </row>
    <row r="17" spans="1:9" ht="15" x14ac:dyDescent="0.2">
      <c r="A17" s="318"/>
      <c r="B17" s="319"/>
      <c r="C17" s="86"/>
      <c r="D17" s="86"/>
      <c r="E17" s="86"/>
      <c r="F17" s="86"/>
      <c r="G17" s="86"/>
      <c r="H17" s="4"/>
      <c r="I17" s="4"/>
    </row>
    <row r="18" spans="1:9" ht="15" x14ac:dyDescent="0.2">
      <c r="A18" s="318"/>
      <c r="B18" s="319"/>
      <c r="C18" s="86"/>
      <c r="D18" s="86"/>
      <c r="E18" s="86"/>
      <c r="F18" s="86"/>
      <c r="G18" s="86"/>
      <c r="H18" s="4"/>
      <c r="I18" s="4"/>
    </row>
    <row r="19" spans="1:9" ht="15" x14ac:dyDescent="0.2">
      <c r="A19" s="318"/>
      <c r="B19" s="319"/>
      <c r="C19" s="86"/>
      <c r="D19" s="86"/>
      <c r="E19" s="86"/>
      <c r="F19" s="86"/>
      <c r="G19" s="86"/>
      <c r="H19" s="4"/>
      <c r="I19" s="4"/>
    </row>
    <row r="20" spans="1:9" ht="15" x14ac:dyDescent="0.2">
      <c r="A20" s="318"/>
      <c r="B20" s="319"/>
      <c r="C20" s="86"/>
      <c r="D20" s="86"/>
      <c r="E20" s="86"/>
      <c r="F20" s="86"/>
      <c r="G20" s="86"/>
      <c r="H20" s="4"/>
      <c r="I20" s="4"/>
    </row>
    <row r="21" spans="1:9" ht="15" x14ac:dyDescent="0.2">
      <c r="A21" s="318"/>
      <c r="B21" s="319"/>
      <c r="C21" s="86"/>
      <c r="D21" s="86"/>
      <c r="E21" s="86"/>
      <c r="F21" s="86"/>
      <c r="G21" s="86"/>
      <c r="H21" s="4"/>
      <c r="I21" s="4"/>
    </row>
    <row r="22" spans="1:9" ht="15" x14ac:dyDescent="0.2">
      <c r="A22" s="318"/>
      <c r="B22" s="319"/>
      <c r="C22" s="86"/>
      <c r="D22" s="86"/>
      <c r="E22" s="86"/>
      <c r="F22" s="86"/>
      <c r="G22" s="86"/>
      <c r="H22" s="4"/>
      <c r="I22" s="4"/>
    </row>
    <row r="23" spans="1:9" ht="15" x14ac:dyDescent="0.2">
      <c r="A23" s="318"/>
      <c r="B23" s="319"/>
      <c r="C23" s="86"/>
      <c r="D23" s="86"/>
      <c r="E23" s="86"/>
      <c r="F23" s="86"/>
      <c r="G23" s="86"/>
      <c r="H23" s="4"/>
      <c r="I23" s="4"/>
    </row>
    <row r="24" spans="1:9" ht="15" x14ac:dyDescent="0.2">
      <c r="A24" s="318"/>
      <c r="B24" s="319"/>
      <c r="C24" s="86"/>
      <c r="D24" s="86"/>
      <c r="E24" s="86"/>
      <c r="F24" s="86"/>
      <c r="G24" s="86"/>
      <c r="H24" s="4"/>
      <c r="I24" s="4"/>
    </row>
    <row r="25" spans="1:9" ht="15" x14ac:dyDescent="0.2">
      <c r="A25" s="318"/>
      <c r="B25" s="319"/>
      <c r="C25" s="86"/>
      <c r="D25" s="86"/>
      <c r="E25" s="86"/>
      <c r="F25" s="86"/>
      <c r="G25" s="86"/>
      <c r="H25" s="4"/>
      <c r="I25" s="4"/>
    </row>
    <row r="26" spans="1:9" ht="15" x14ac:dyDescent="0.2">
      <c r="A26" s="318"/>
      <c r="B26" s="319"/>
      <c r="C26" s="86"/>
      <c r="D26" s="86"/>
      <c r="E26" s="86"/>
      <c r="F26" s="86"/>
      <c r="G26" s="86"/>
      <c r="H26" s="4"/>
      <c r="I26" s="4"/>
    </row>
    <row r="27" spans="1:9" ht="15" x14ac:dyDescent="0.2">
      <c r="A27" s="318"/>
      <c r="B27" s="319"/>
      <c r="C27" s="86"/>
      <c r="D27" s="86"/>
      <c r="E27" s="86"/>
      <c r="F27" s="86"/>
      <c r="G27" s="86"/>
      <c r="H27" s="4"/>
      <c r="I27" s="4"/>
    </row>
    <row r="28" spans="1:9" ht="15" x14ac:dyDescent="0.2">
      <c r="A28" s="318"/>
      <c r="B28" s="319"/>
      <c r="C28" s="86"/>
      <c r="D28" s="86"/>
      <c r="E28" s="86"/>
      <c r="F28" s="86"/>
      <c r="G28" s="86"/>
      <c r="H28" s="4"/>
      <c r="I28" s="4"/>
    </row>
    <row r="29" spans="1:9" ht="15" x14ac:dyDescent="0.2">
      <c r="A29" s="318"/>
      <c r="B29" s="319"/>
      <c r="C29" s="86"/>
      <c r="D29" s="86"/>
      <c r="E29" s="86"/>
      <c r="F29" s="86"/>
      <c r="G29" s="86"/>
      <c r="H29" s="4"/>
      <c r="I29" s="4"/>
    </row>
    <row r="30" spans="1:9" ht="15" x14ac:dyDescent="0.2">
      <c r="A30" s="318"/>
      <c r="B30" s="319"/>
      <c r="C30" s="86"/>
      <c r="D30" s="86"/>
      <c r="E30" s="86"/>
      <c r="F30" s="86"/>
      <c r="G30" s="86"/>
      <c r="H30" s="4"/>
      <c r="I30" s="4"/>
    </row>
    <row r="31" spans="1:9" ht="15" x14ac:dyDescent="0.2">
      <c r="A31" s="318"/>
      <c r="B31" s="319"/>
      <c r="C31" s="86"/>
      <c r="D31" s="86"/>
      <c r="E31" s="86"/>
      <c r="F31" s="86"/>
      <c r="G31" s="86"/>
      <c r="H31" s="4"/>
      <c r="I31" s="4"/>
    </row>
    <row r="32" spans="1:9" ht="15" x14ac:dyDescent="0.2">
      <c r="A32" s="318"/>
      <c r="B32" s="319"/>
      <c r="C32" s="86"/>
      <c r="D32" s="86"/>
      <c r="E32" s="86"/>
      <c r="F32" s="86"/>
      <c r="G32" s="86"/>
      <c r="H32" s="4"/>
      <c r="I32" s="4"/>
    </row>
    <row r="33" spans="1:9" ht="15" x14ac:dyDescent="0.2">
      <c r="A33" s="318"/>
      <c r="B33" s="319"/>
      <c r="C33" s="86"/>
      <c r="D33" s="86"/>
      <c r="E33" s="86"/>
      <c r="F33" s="86"/>
      <c r="G33" s="86"/>
      <c r="H33" s="4"/>
      <c r="I33" s="4"/>
    </row>
    <row r="34" spans="1:9" ht="15" x14ac:dyDescent="0.3">
      <c r="A34" s="318"/>
      <c r="B34" s="320"/>
      <c r="C34" s="98"/>
      <c r="D34" s="98"/>
      <c r="E34" s="98"/>
      <c r="F34" s="98"/>
      <c r="G34" s="98" t="s">
        <v>325</v>
      </c>
      <c r="H34" s="85">
        <f>SUM(H9:H33)</f>
        <v>0</v>
      </c>
      <c r="I34" s="85">
        <f>SUM(I9:I33)</f>
        <v>0</v>
      </c>
    </row>
    <row r="35" spans="1:9" ht="15" x14ac:dyDescent="0.3">
      <c r="A35" s="214"/>
      <c r="B35" s="214"/>
      <c r="C35" s="214"/>
      <c r="D35" s="214"/>
      <c r="E35" s="214"/>
      <c r="F35" s="214"/>
      <c r="G35" s="183"/>
      <c r="H35" s="183"/>
      <c r="I35" s="188"/>
    </row>
    <row r="36" spans="1:9" ht="15" x14ac:dyDescent="0.3">
      <c r="A36" s="215" t="s">
        <v>336</v>
      </c>
      <c r="B36" s="214"/>
      <c r="C36" s="214"/>
      <c r="D36" s="214"/>
      <c r="E36" s="214"/>
      <c r="F36" s="214"/>
      <c r="G36" s="183"/>
      <c r="H36" s="183"/>
      <c r="I36" s="188"/>
    </row>
    <row r="37" spans="1:9" ht="15" x14ac:dyDescent="0.3">
      <c r="A37" s="215" t="s">
        <v>339</v>
      </c>
      <c r="B37" s="214"/>
      <c r="C37" s="214"/>
      <c r="D37" s="214"/>
      <c r="E37" s="214"/>
      <c r="F37" s="214"/>
      <c r="G37" s="183"/>
      <c r="H37" s="183"/>
      <c r="I37" s="188"/>
    </row>
    <row r="38" spans="1:9" ht="15" x14ac:dyDescent="0.3">
      <c r="A38" s="215"/>
      <c r="B38" s="183"/>
      <c r="C38" s="183"/>
      <c r="D38" s="183"/>
      <c r="E38" s="183"/>
      <c r="F38" s="183"/>
      <c r="G38" s="183"/>
      <c r="H38" s="183"/>
      <c r="I38" s="188"/>
    </row>
    <row r="39" spans="1:9" ht="15" x14ac:dyDescent="0.3">
      <c r="A39" s="215"/>
      <c r="B39" s="183"/>
      <c r="C39" s="183"/>
      <c r="D39" s="183"/>
      <c r="E39" s="183"/>
      <c r="G39" s="183"/>
      <c r="H39" s="183"/>
      <c r="I39" s="188"/>
    </row>
    <row r="40" spans="1:9" x14ac:dyDescent="0.2">
      <c r="A40" s="211"/>
      <c r="B40" s="211"/>
      <c r="C40" s="211"/>
      <c r="D40" s="211"/>
      <c r="E40" s="211"/>
      <c r="F40" s="211"/>
      <c r="G40" s="211"/>
      <c r="H40" s="211"/>
      <c r="I40" s="188"/>
    </row>
    <row r="41" spans="1:9" ht="15" x14ac:dyDescent="0.3">
      <c r="A41" s="189" t="s">
        <v>107</v>
      </c>
      <c r="B41" s="183"/>
      <c r="C41" s="183"/>
      <c r="D41" s="183"/>
      <c r="E41" s="183"/>
      <c r="F41" s="183"/>
      <c r="G41" s="183"/>
      <c r="H41" s="183"/>
      <c r="I41" s="188"/>
    </row>
    <row r="42" spans="1:9" ht="15" x14ac:dyDescent="0.3">
      <c r="A42" s="183"/>
      <c r="B42" s="183"/>
      <c r="C42" s="183"/>
      <c r="D42" s="183"/>
      <c r="E42" s="183"/>
      <c r="F42" s="183"/>
      <c r="G42" s="183"/>
      <c r="H42" s="183"/>
      <c r="I42" s="188"/>
    </row>
    <row r="43" spans="1:9" ht="15" x14ac:dyDescent="0.3">
      <c r="A43" s="183"/>
      <c r="B43" s="183"/>
      <c r="C43" s="183"/>
      <c r="D43" s="183"/>
      <c r="E43" s="183"/>
      <c r="F43" s="183"/>
      <c r="G43" s="183"/>
      <c r="H43" s="190"/>
      <c r="I43" s="188"/>
    </row>
    <row r="44" spans="1:9" ht="15" x14ac:dyDescent="0.3">
      <c r="A44" s="189"/>
      <c r="B44" s="189" t="s">
        <v>266</v>
      </c>
      <c r="C44" s="189"/>
      <c r="D44" s="189"/>
      <c r="E44" s="189"/>
      <c r="F44" s="189"/>
      <c r="G44" s="183"/>
      <c r="H44" s="190"/>
      <c r="I44" s="188"/>
    </row>
    <row r="45" spans="1:9" ht="15" x14ac:dyDescent="0.3">
      <c r="A45" s="183"/>
      <c r="B45" s="183" t="s">
        <v>265</v>
      </c>
      <c r="C45" s="183"/>
      <c r="D45" s="183"/>
      <c r="E45" s="183"/>
      <c r="F45" s="183"/>
      <c r="G45" s="183"/>
      <c r="H45" s="190"/>
      <c r="I45" s="188"/>
    </row>
    <row r="46" spans="1:9" x14ac:dyDescent="0.2">
      <c r="A46" s="191"/>
      <c r="B46" s="191" t="s">
        <v>139</v>
      </c>
      <c r="C46" s="191"/>
      <c r="D46" s="191"/>
      <c r="E46" s="191"/>
      <c r="F46" s="191"/>
      <c r="G46" s="184"/>
      <c r="H46" s="184"/>
      <c r="I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2"/>
  <sheetViews>
    <sheetView view="pageBreakPreview" zoomScale="80" zoomScaleNormal="100" zoomScaleSheetLayoutView="80" workbookViewId="0">
      <selection activeCell="D13" activeCellId="3" sqref="D27:D28 D24:D25 D21:D22 D13"/>
    </sheetView>
  </sheetViews>
  <sheetFormatPr defaultColWidth="9.140625" defaultRowHeight="12.75" x14ac:dyDescent="0.2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 x14ac:dyDescent="0.3">
      <c r="A1" s="73" t="s">
        <v>429</v>
      </c>
      <c r="B1" s="73"/>
      <c r="C1" s="76"/>
      <c r="D1" s="76"/>
      <c r="E1" s="76"/>
      <c r="F1" s="76"/>
      <c r="G1" s="497" t="s">
        <v>109</v>
      </c>
      <c r="H1" s="497"/>
    </row>
    <row r="2" spans="1:10" ht="15" x14ac:dyDescent="0.3">
      <c r="A2" s="75" t="s">
        <v>140</v>
      </c>
      <c r="B2" s="73"/>
      <c r="C2" s="76"/>
      <c r="D2" s="76"/>
      <c r="E2" s="76"/>
      <c r="F2" s="76"/>
      <c r="G2" s="495" t="str">
        <f>'ფორმა N1'!L2</f>
        <v>25.11.19 -31.12.19</v>
      </c>
      <c r="H2" s="495"/>
    </row>
    <row r="3" spans="1:10" ht="15" x14ac:dyDescent="0.3">
      <c r="A3" s="75"/>
      <c r="B3" s="75"/>
      <c r="C3" s="75"/>
      <c r="D3" s="75"/>
      <c r="E3" s="75"/>
      <c r="F3" s="75"/>
      <c r="G3" s="203"/>
      <c r="H3" s="203"/>
    </row>
    <row r="4" spans="1:10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02"/>
      <c r="B7" s="202"/>
      <c r="C7" s="202"/>
      <c r="D7" s="206"/>
      <c r="E7" s="202"/>
      <c r="F7" s="202"/>
      <c r="G7" s="77"/>
      <c r="H7" s="77"/>
    </row>
    <row r="8" spans="1:10" ht="30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6" t="s">
        <v>334</v>
      </c>
    </row>
    <row r="9" spans="1:10" ht="15" x14ac:dyDescent="0.2">
      <c r="A9" s="97"/>
      <c r="B9" s="97"/>
      <c r="C9" s="97"/>
      <c r="D9" s="97"/>
      <c r="E9" s="97"/>
      <c r="F9" s="97"/>
      <c r="G9" s="429"/>
      <c r="H9" s="429"/>
    </row>
    <row r="10" spans="1:10" ht="15" x14ac:dyDescent="0.2">
      <c r="A10" s="97"/>
      <c r="B10" s="97"/>
      <c r="C10" s="97"/>
      <c r="D10" s="97"/>
      <c r="E10" s="97"/>
      <c r="F10" s="97"/>
      <c r="G10" s="429"/>
      <c r="H10" s="429"/>
    </row>
    <row r="11" spans="1:10" ht="15" x14ac:dyDescent="0.2">
      <c r="A11" s="97"/>
      <c r="B11" s="97"/>
      <c r="C11" s="97"/>
      <c r="D11" s="97"/>
      <c r="E11" s="97"/>
      <c r="F11" s="97"/>
      <c r="G11" s="429"/>
      <c r="H11" s="429"/>
    </row>
    <row r="12" spans="1:10" ht="15" x14ac:dyDescent="0.2">
      <c r="A12" s="97"/>
      <c r="B12" s="97"/>
      <c r="C12" s="97"/>
      <c r="D12" s="97"/>
      <c r="E12" s="97"/>
      <c r="F12" s="97"/>
      <c r="G12" s="429"/>
      <c r="H12" s="429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9" ht="15" x14ac:dyDescent="0.2">
      <c r="A17" s="86"/>
      <c r="B17" s="86"/>
      <c r="C17" s="86"/>
      <c r="D17" s="86"/>
      <c r="E17" s="86"/>
      <c r="F17" s="86"/>
      <c r="G17" s="4"/>
      <c r="H17" s="4"/>
    </row>
    <row r="18" spans="1:9" ht="15" x14ac:dyDescent="0.3">
      <c r="A18" s="86"/>
      <c r="B18" s="98"/>
      <c r="C18" s="98"/>
      <c r="D18" s="98"/>
      <c r="E18" s="98"/>
      <c r="F18" s="98" t="s">
        <v>333</v>
      </c>
      <c r="G18" s="85">
        <f>SUM(G9:G17)</f>
        <v>0</v>
      </c>
      <c r="H18" s="85">
        <f>SUM(H9:H17)</f>
        <v>0</v>
      </c>
    </row>
    <row r="19" spans="1:9" ht="15" x14ac:dyDescent="0.3">
      <c r="A19" s="214"/>
      <c r="B19" s="214"/>
      <c r="C19" s="214"/>
      <c r="D19" s="214"/>
      <c r="E19" s="214"/>
      <c r="F19" s="214"/>
      <c r="G19" s="214"/>
      <c r="H19" s="183"/>
      <c r="I19" s="183"/>
    </row>
    <row r="20" spans="1:9" ht="15" x14ac:dyDescent="0.3">
      <c r="A20" s="215" t="s">
        <v>381</v>
      </c>
      <c r="B20" s="215"/>
      <c r="C20" s="214"/>
      <c r="D20" s="214"/>
      <c r="E20" s="214"/>
      <c r="F20" s="214"/>
      <c r="G20" s="214"/>
      <c r="H20" s="183"/>
      <c r="I20" s="183"/>
    </row>
    <row r="21" spans="1:9" ht="15" x14ac:dyDescent="0.3">
      <c r="A21" s="215" t="s">
        <v>332</v>
      </c>
      <c r="B21" s="215"/>
      <c r="C21" s="214"/>
      <c r="D21" s="443"/>
      <c r="E21" s="214"/>
      <c r="F21" s="214"/>
      <c r="G21" s="214"/>
      <c r="H21" s="183"/>
      <c r="I21" s="183"/>
    </row>
    <row r="22" spans="1:9" ht="15" x14ac:dyDescent="0.3">
      <c r="A22" s="215"/>
      <c r="B22" s="215"/>
      <c r="C22" s="183"/>
      <c r="D22" s="26"/>
      <c r="E22" s="183"/>
      <c r="F22" s="183"/>
      <c r="G22" s="183"/>
      <c r="H22" s="183"/>
      <c r="I22" s="183"/>
    </row>
    <row r="23" spans="1:9" ht="15" x14ac:dyDescent="0.3">
      <c r="A23" s="215"/>
      <c r="B23" s="215"/>
      <c r="C23" s="183"/>
      <c r="D23" s="183"/>
      <c r="E23" s="183"/>
      <c r="F23" s="183"/>
      <c r="G23" s="183"/>
      <c r="H23" s="183"/>
      <c r="I23" s="183"/>
    </row>
    <row r="24" spans="1:9" x14ac:dyDescent="0.2">
      <c r="A24" s="211"/>
      <c r="B24" s="211"/>
      <c r="C24" s="211"/>
      <c r="D24" s="442"/>
      <c r="E24" s="211"/>
      <c r="F24" s="211"/>
      <c r="G24" s="211"/>
      <c r="H24" s="211"/>
      <c r="I24" s="211"/>
    </row>
    <row r="25" spans="1:9" ht="15" x14ac:dyDescent="0.3">
      <c r="A25" s="189" t="s">
        <v>107</v>
      </c>
      <c r="B25" s="189"/>
      <c r="C25" s="183"/>
      <c r="D25" s="26"/>
      <c r="E25" s="183"/>
      <c r="F25" s="183"/>
      <c r="G25" s="183"/>
      <c r="H25" s="183"/>
      <c r="I25" s="183"/>
    </row>
    <row r="26" spans="1:9" ht="15" x14ac:dyDescent="0.3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 ht="15" x14ac:dyDescent="0.3">
      <c r="A27" s="183"/>
      <c r="B27" s="183"/>
      <c r="C27" s="183"/>
      <c r="D27" s="26"/>
      <c r="E27" s="183"/>
      <c r="F27" s="183"/>
      <c r="G27" s="183"/>
      <c r="H27" s="183"/>
      <c r="I27" s="190"/>
    </row>
    <row r="28" spans="1:9" ht="15" x14ac:dyDescent="0.3">
      <c r="A28" s="189"/>
      <c r="B28" s="189"/>
      <c r="C28" s="189" t="s">
        <v>400</v>
      </c>
      <c r="D28" s="441"/>
      <c r="E28" s="214"/>
      <c r="F28" s="189"/>
      <c r="G28" s="189"/>
      <c r="H28" s="183"/>
      <c r="I28" s="190"/>
    </row>
    <row r="29" spans="1:9" ht="15" x14ac:dyDescent="0.3">
      <c r="A29" s="183"/>
      <c r="B29" s="183"/>
      <c r="C29" s="183" t="s">
        <v>265</v>
      </c>
      <c r="D29" s="183"/>
      <c r="E29" s="183"/>
      <c r="F29" s="183"/>
      <c r="G29" s="183"/>
      <c r="H29" s="183"/>
      <c r="I29" s="190"/>
    </row>
    <row r="30" spans="1:9" x14ac:dyDescent="0.2">
      <c r="A30" s="191"/>
      <c r="B30" s="191"/>
      <c r="C30" s="191" t="s">
        <v>139</v>
      </c>
      <c r="D30" s="191"/>
      <c r="E30" s="191"/>
      <c r="F30" s="191"/>
      <c r="G30" s="191"/>
    </row>
    <row r="31" spans="1:9" x14ac:dyDescent="0.2">
      <c r="D31" s="109"/>
    </row>
    <row r="32" spans="1:9" x14ac:dyDescent="0.2">
      <c r="D32" s="109"/>
    </row>
    <row r="36" spans="4:4" x14ac:dyDescent="0.2">
      <c r="D36" s="109"/>
    </row>
    <row r="37" spans="4:4" x14ac:dyDescent="0.2">
      <c r="D37" s="109"/>
    </row>
    <row r="38" spans="4:4" x14ac:dyDescent="0.2">
      <c r="D38" s="109"/>
    </row>
    <row r="40" spans="4:4" x14ac:dyDescent="0.2">
      <c r="D40" s="109"/>
    </row>
    <row r="42" spans="4:4" x14ac:dyDescent="0.2">
      <c r="D42" s="109"/>
    </row>
    <row r="43" spans="4:4" x14ac:dyDescent="0.2">
      <c r="D43" s="109"/>
    </row>
    <row r="45" spans="4:4" x14ac:dyDescent="0.2">
      <c r="D45" s="109"/>
    </row>
    <row r="46" spans="4:4" x14ac:dyDescent="0.2">
      <c r="D46" s="109"/>
    </row>
    <row r="47" spans="4:4" x14ac:dyDescent="0.2">
      <c r="D47" s="109"/>
    </row>
    <row r="49" spans="4:4" x14ac:dyDescent="0.2">
      <c r="D49" s="109"/>
    </row>
    <row r="51" spans="4:4" x14ac:dyDescent="0.2">
      <c r="D51" s="109"/>
    </row>
    <row r="55" spans="4:4" x14ac:dyDescent="0.2">
      <c r="D55" s="109"/>
    </row>
    <row r="57" spans="4:4" x14ac:dyDescent="0.2">
      <c r="D57" s="109"/>
    </row>
    <row r="60" spans="4:4" x14ac:dyDescent="0.2">
      <c r="D60" s="109"/>
    </row>
    <row r="66" spans="4:4" x14ac:dyDescent="0.2">
      <c r="D66" s="109"/>
    </row>
    <row r="72" spans="4:4" x14ac:dyDescent="0.2">
      <c r="D72" s="10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9"/>
  <sheetViews>
    <sheetView view="pageBreakPreview" topLeftCell="A33" zoomScale="85" zoomScaleSheetLayoutView="85" workbookViewId="0">
      <selection activeCell="L36" sqref="L36"/>
    </sheetView>
  </sheetViews>
  <sheetFormatPr defaultColWidth="9.140625" defaultRowHeight="12.75" x14ac:dyDescent="0.2"/>
  <cols>
    <col min="1" max="1" width="5.42578125" style="184" customWidth="1"/>
    <col min="2" max="2" width="19.140625" style="184" bestFit="1" customWidth="1"/>
    <col min="3" max="3" width="27.5703125" style="184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480" customWidth="1"/>
    <col min="13" max="13" width="12.85546875" style="184" customWidth="1"/>
    <col min="14" max="16384" width="9.140625" style="184"/>
  </cols>
  <sheetData>
    <row r="2" spans="1:13" ht="15" x14ac:dyDescent="0.3">
      <c r="A2" s="504" t="s">
        <v>475</v>
      </c>
      <c r="B2" s="504"/>
      <c r="C2" s="504"/>
      <c r="D2" s="504"/>
      <c r="E2" s="504"/>
      <c r="F2" s="324"/>
      <c r="G2" s="76"/>
      <c r="H2" s="76"/>
      <c r="I2" s="76"/>
      <c r="J2" s="76"/>
      <c r="K2" s="325"/>
      <c r="L2" s="472"/>
      <c r="M2" s="326" t="s">
        <v>109</v>
      </c>
    </row>
    <row r="3" spans="1:13" ht="15" x14ac:dyDescent="0.3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25"/>
      <c r="L3" s="495" t="str">
        <f>'ფორმა N1'!L2</f>
        <v>25.11.19 -31.12.19</v>
      </c>
      <c r="M3" s="495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325"/>
      <c r="L4" s="473"/>
      <c r="M4" s="325"/>
    </row>
    <row r="5" spans="1:13" ht="15" x14ac:dyDescent="0.3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474"/>
      <c r="M5" s="75"/>
    </row>
    <row r="6" spans="1:13" ht="15" x14ac:dyDescent="0.3">
      <c r="A6" s="390" t="str">
        <f>'ფორმა N1'!A5</f>
        <v>ააიპ მოძრაობა ლელო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475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474"/>
      <c r="M7" s="75"/>
    </row>
    <row r="8" spans="1:13" ht="15" x14ac:dyDescent="0.2">
      <c r="A8" s="322"/>
      <c r="B8" s="335"/>
      <c r="C8" s="322"/>
      <c r="D8" s="322"/>
      <c r="E8" s="322"/>
      <c r="F8" s="322"/>
      <c r="G8" s="322"/>
      <c r="H8" s="322"/>
      <c r="I8" s="322"/>
      <c r="J8" s="322"/>
      <c r="K8" s="77"/>
      <c r="L8" s="476"/>
      <c r="M8" s="77"/>
    </row>
    <row r="9" spans="1:13" ht="45" x14ac:dyDescent="0.2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477" t="s">
        <v>455</v>
      </c>
      <c r="M9" s="89" t="s">
        <v>311</v>
      </c>
    </row>
    <row r="10" spans="1:13" ht="90" x14ac:dyDescent="0.2">
      <c r="A10" s="97">
        <v>1</v>
      </c>
      <c r="B10" s="342" t="s">
        <v>729</v>
      </c>
      <c r="C10" s="309" t="s">
        <v>730</v>
      </c>
      <c r="D10" s="97" t="s">
        <v>731</v>
      </c>
      <c r="E10" s="434">
        <v>404384395</v>
      </c>
      <c r="F10" s="97" t="s">
        <v>553</v>
      </c>
      <c r="G10" s="97"/>
      <c r="H10" s="97"/>
      <c r="I10" s="97" t="s">
        <v>553</v>
      </c>
      <c r="J10" s="97" t="s">
        <v>732</v>
      </c>
      <c r="K10" s="436">
        <v>1.65</v>
      </c>
      <c r="L10" s="437">
        <v>495</v>
      </c>
      <c r="M10" s="97" t="s">
        <v>733</v>
      </c>
    </row>
    <row r="11" spans="1:13" ht="90" x14ac:dyDescent="0.2">
      <c r="A11" s="97">
        <v>2</v>
      </c>
      <c r="B11" s="435">
        <v>43628</v>
      </c>
      <c r="C11" s="309" t="s">
        <v>730</v>
      </c>
      <c r="D11" s="97" t="s">
        <v>731</v>
      </c>
      <c r="E11" s="434">
        <v>404384395</v>
      </c>
      <c r="F11" s="97" t="s">
        <v>553</v>
      </c>
      <c r="G11" s="97"/>
      <c r="H11" s="97"/>
      <c r="I11" s="97" t="s">
        <v>553</v>
      </c>
      <c r="J11" s="97" t="s">
        <v>732</v>
      </c>
      <c r="K11" s="436">
        <v>1.25</v>
      </c>
      <c r="L11" s="437">
        <v>625</v>
      </c>
      <c r="M11" s="97" t="s">
        <v>733</v>
      </c>
    </row>
    <row r="12" spans="1:13" ht="90" x14ac:dyDescent="0.2">
      <c r="A12" s="97">
        <v>3</v>
      </c>
      <c r="B12" s="342" t="s">
        <v>734</v>
      </c>
      <c r="C12" s="309" t="s">
        <v>730</v>
      </c>
      <c r="D12" s="97" t="s">
        <v>731</v>
      </c>
      <c r="E12" s="434">
        <v>404384395</v>
      </c>
      <c r="F12" s="97" t="s">
        <v>553</v>
      </c>
      <c r="G12" s="97"/>
      <c r="H12" s="97"/>
      <c r="I12" s="97" t="s">
        <v>553</v>
      </c>
      <c r="J12" s="97" t="s">
        <v>732</v>
      </c>
      <c r="K12" s="436">
        <v>1.25</v>
      </c>
      <c r="L12" s="437">
        <v>125</v>
      </c>
      <c r="M12" s="97" t="s">
        <v>733</v>
      </c>
    </row>
    <row r="13" spans="1:13" ht="90" x14ac:dyDescent="0.2">
      <c r="A13" s="97">
        <v>4</v>
      </c>
      <c r="B13" s="342" t="s">
        <v>734</v>
      </c>
      <c r="C13" s="309" t="s">
        <v>730</v>
      </c>
      <c r="D13" s="97" t="s">
        <v>731</v>
      </c>
      <c r="E13" s="434">
        <v>404384395</v>
      </c>
      <c r="F13" s="97" t="s">
        <v>553</v>
      </c>
      <c r="G13" s="97"/>
      <c r="H13" s="97"/>
      <c r="I13" s="97" t="s">
        <v>553</v>
      </c>
      <c r="J13" s="97" t="s">
        <v>732</v>
      </c>
      <c r="K13" s="436">
        <v>3.2</v>
      </c>
      <c r="L13" s="437">
        <v>1120</v>
      </c>
      <c r="M13" s="97" t="s">
        <v>733</v>
      </c>
    </row>
    <row r="14" spans="1:13" ht="90" x14ac:dyDescent="0.2">
      <c r="A14" s="97">
        <v>5</v>
      </c>
      <c r="B14" s="342" t="s">
        <v>734</v>
      </c>
      <c r="C14" s="309" t="s">
        <v>730</v>
      </c>
      <c r="D14" s="97" t="s">
        <v>735</v>
      </c>
      <c r="E14" s="97">
        <v>402017526</v>
      </c>
      <c r="F14" s="97" t="s">
        <v>553</v>
      </c>
      <c r="G14" s="86"/>
      <c r="H14" s="86"/>
      <c r="I14" s="97" t="s">
        <v>553</v>
      </c>
      <c r="J14" s="97" t="s">
        <v>732</v>
      </c>
      <c r="K14" s="436">
        <v>0.26</v>
      </c>
      <c r="L14" s="437">
        <v>260</v>
      </c>
      <c r="M14" s="97" t="s">
        <v>733</v>
      </c>
    </row>
    <row r="15" spans="1:13" ht="90" x14ac:dyDescent="0.2">
      <c r="A15" s="97">
        <v>6</v>
      </c>
      <c r="B15" s="342" t="s">
        <v>734</v>
      </c>
      <c r="C15" s="309" t="s">
        <v>730</v>
      </c>
      <c r="D15" s="97" t="s">
        <v>735</v>
      </c>
      <c r="E15" s="97">
        <v>402017526</v>
      </c>
      <c r="F15" s="97" t="s">
        <v>553</v>
      </c>
      <c r="G15" s="86"/>
      <c r="H15" s="86"/>
      <c r="I15" s="97" t="s">
        <v>553</v>
      </c>
      <c r="J15" s="97" t="s">
        <v>732</v>
      </c>
      <c r="K15" s="436">
        <v>0.26</v>
      </c>
      <c r="L15" s="437">
        <v>260</v>
      </c>
      <c r="M15" s="97" t="s">
        <v>733</v>
      </c>
    </row>
    <row r="16" spans="1:13" ht="90" x14ac:dyDescent="0.2">
      <c r="A16" s="97">
        <v>7</v>
      </c>
      <c r="B16" s="342" t="s">
        <v>734</v>
      </c>
      <c r="C16" s="309" t="s">
        <v>347</v>
      </c>
      <c r="D16" s="97" t="s">
        <v>735</v>
      </c>
      <c r="E16" s="97">
        <v>402017526</v>
      </c>
      <c r="F16" s="97" t="s">
        <v>553</v>
      </c>
      <c r="G16" s="86"/>
      <c r="H16" s="86"/>
      <c r="I16" s="97" t="s">
        <v>553</v>
      </c>
      <c r="J16" s="97" t="s">
        <v>732</v>
      </c>
      <c r="K16" s="436">
        <v>125</v>
      </c>
      <c r="L16" s="437">
        <v>125</v>
      </c>
      <c r="M16" s="97" t="s">
        <v>733</v>
      </c>
    </row>
    <row r="17" spans="1:13" ht="90" x14ac:dyDescent="0.2">
      <c r="A17" s="97">
        <v>8</v>
      </c>
      <c r="B17" s="342" t="s">
        <v>736</v>
      </c>
      <c r="C17" s="309" t="s">
        <v>347</v>
      </c>
      <c r="D17" s="97" t="s">
        <v>737</v>
      </c>
      <c r="E17" s="97">
        <v>402121789</v>
      </c>
      <c r="F17" s="97" t="s">
        <v>553</v>
      </c>
      <c r="G17" s="86"/>
      <c r="H17" s="86"/>
      <c r="I17" s="97" t="s">
        <v>553</v>
      </c>
      <c r="J17" s="97" t="s">
        <v>732</v>
      </c>
      <c r="K17" s="436">
        <v>0.1</v>
      </c>
      <c r="L17" s="437">
        <v>100</v>
      </c>
      <c r="M17" s="97" t="s">
        <v>733</v>
      </c>
    </row>
    <row r="18" spans="1:13" ht="90" x14ac:dyDescent="0.2">
      <c r="A18" s="97">
        <v>9</v>
      </c>
      <c r="B18" s="342" t="s">
        <v>736</v>
      </c>
      <c r="C18" s="309" t="s">
        <v>347</v>
      </c>
      <c r="D18" s="97" t="s">
        <v>737</v>
      </c>
      <c r="E18" s="97">
        <v>402121789</v>
      </c>
      <c r="F18" s="97" t="s">
        <v>553</v>
      </c>
      <c r="G18" s="86"/>
      <c r="H18" s="86"/>
      <c r="I18" s="97" t="s">
        <v>553</v>
      </c>
      <c r="J18" s="97" t="s">
        <v>732</v>
      </c>
      <c r="K18" s="436">
        <v>0.95</v>
      </c>
      <c r="L18" s="437">
        <v>1615</v>
      </c>
      <c r="M18" s="97" t="s">
        <v>733</v>
      </c>
    </row>
    <row r="19" spans="1:13" ht="90" x14ac:dyDescent="0.2">
      <c r="A19" s="97">
        <v>10</v>
      </c>
      <c r="B19" s="342" t="s">
        <v>736</v>
      </c>
      <c r="C19" s="309" t="s">
        <v>347</v>
      </c>
      <c r="D19" s="97" t="s">
        <v>737</v>
      </c>
      <c r="E19" s="97">
        <v>402121789</v>
      </c>
      <c r="F19" s="97" t="s">
        <v>553</v>
      </c>
      <c r="G19" s="86"/>
      <c r="H19" s="86"/>
      <c r="I19" s="97" t="s">
        <v>553</v>
      </c>
      <c r="J19" s="97" t="s">
        <v>732</v>
      </c>
      <c r="K19" s="436">
        <v>1.2</v>
      </c>
      <c r="L19" s="437">
        <v>1320</v>
      </c>
      <c r="M19" s="97" t="s">
        <v>733</v>
      </c>
    </row>
    <row r="20" spans="1:13" ht="90" x14ac:dyDescent="0.2">
      <c r="A20" s="97">
        <v>11</v>
      </c>
      <c r="B20" s="342" t="s">
        <v>738</v>
      </c>
      <c r="C20" s="309" t="s">
        <v>347</v>
      </c>
      <c r="D20" s="97" t="s">
        <v>737</v>
      </c>
      <c r="E20" s="97">
        <v>402121789</v>
      </c>
      <c r="F20" s="97" t="s">
        <v>553</v>
      </c>
      <c r="G20" s="86"/>
      <c r="H20" s="86"/>
      <c r="I20" s="97" t="s">
        <v>553</v>
      </c>
      <c r="J20" s="97" t="s">
        <v>732</v>
      </c>
      <c r="K20" s="4">
        <v>35</v>
      </c>
      <c r="L20" s="437">
        <v>70</v>
      </c>
      <c r="M20" s="97" t="s">
        <v>733</v>
      </c>
    </row>
    <row r="21" spans="1:13" ht="90" x14ac:dyDescent="0.2">
      <c r="A21" s="97">
        <v>12</v>
      </c>
      <c r="B21" s="342" t="s">
        <v>738</v>
      </c>
      <c r="C21" s="309" t="s">
        <v>347</v>
      </c>
      <c r="D21" s="97" t="s">
        <v>737</v>
      </c>
      <c r="E21" s="97">
        <v>402121789</v>
      </c>
      <c r="F21" s="97" t="s">
        <v>553</v>
      </c>
      <c r="G21" s="86"/>
      <c r="H21" s="86"/>
      <c r="I21" s="97" t="s">
        <v>553</v>
      </c>
      <c r="J21" s="97" t="s">
        <v>732</v>
      </c>
      <c r="K21" s="4">
        <v>10</v>
      </c>
      <c r="L21" s="437">
        <v>200</v>
      </c>
      <c r="M21" s="97" t="s">
        <v>733</v>
      </c>
    </row>
    <row r="22" spans="1:13" ht="90" x14ac:dyDescent="0.2">
      <c r="A22" s="97">
        <v>13</v>
      </c>
      <c r="B22" s="342" t="s">
        <v>734</v>
      </c>
      <c r="C22" s="309" t="s">
        <v>347</v>
      </c>
      <c r="D22" s="97" t="s">
        <v>739</v>
      </c>
      <c r="E22" s="97">
        <v>404379294</v>
      </c>
      <c r="F22" s="97" t="s">
        <v>553</v>
      </c>
      <c r="G22" s="86"/>
      <c r="H22" s="86"/>
      <c r="I22" s="97" t="s">
        <v>553</v>
      </c>
      <c r="J22" s="97" t="s">
        <v>732</v>
      </c>
      <c r="K22" s="437">
        <v>0.15</v>
      </c>
      <c r="L22" s="437">
        <v>330</v>
      </c>
      <c r="M22" s="97" t="s">
        <v>733</v>
      </c>
    </row>
    <row r="23" spans="1:13" ht="90" x14ac:dyDescent="0.2">
      <c r="A23" s="97">
        <v>14</v>
      </c>
      <c r="B23" s="342" t="s">
        <v>728</v>
      </c>
      <c r="C23" s="309" t="s">
        <v>347</v>
      </c>
      <c r="D23" s="97" t="s">
        <v>741</v>
      </c>
      <c r="E23" s="434" t="s">
        <v>740</v>
      </c>
      <c r="F23" s="97" t="s">
        <v>553</v>
      </c>
      <c r="G23" s="86"/>
      <c r="H23" s="86"/>
      <c r="I23" s="97" t="s">
        <v>553</v>
      </c>
      <c r="J23" s="97" t="s">
        <v>732</v>
      </c>
      <c r="K23" s="437">
        <v>4.5</v>
      </c>
      <c r="L23" s="437">
        <v>607.5</v>
      </c>
      <c r="M23" s="97" t="s">
        <v>733</v>
      </c>
    </row>
    <row r="24" spans="1:13" ht="90" x14ac:dyDescent="0.2">
      <c r="A24" s="97">
        <v>15</v>
      </c>
      <c r="B24" s="435">
        <v>43811</v>
      </c>
      <c r="C24" s="309" t="s">
        <v>347</v>
      </c>
      <c r="D24" s="97" t="s">
        <v>742</v>
      </c>
      <c r="E24" s="97">
        <v>400170934</v>
      </c>
      <c r="F24" s="97" t="s">
        <v>553</v>
      </c>
      <c r="G24" s="86"/>
      <c r="H24" s="86"/>
      <c r="I24" s="97" t="s">
        <v>553</v>
      </c>
      <c r="J24" s="97" t="s">
        <v>732</v>
      </c>
      <c r="K24" s="437">
        <v>5</v>
      </c>
      <c r="L24" s="437">
        <v>500</v>
      </c>
      <c r="M24" s="97" t="s">
        <v>733</v>
      </c>
    </row>
    <row r="25" spans="1:13" ht="45" x14ac:dyDescent="0.2">
      <c r="A25" s="97">
        <v>16</v>
      </c>
      <c r="B25" s="435">
        <v>43657</v>
      </c>
      <c r="C25" s="309" t="s">
        <v>347</v>
      </c>
      <c r="D25" s="97" t="s">
        <v>743</v>
      </c>
      <c r="E25" s="97">
        <v>205284789</v>
      </c>
      <c r="F25" s="97" t="s">
        <v>553</v>
      </c>
      <c r="G25" s="86"/>
      <c r="H25" s="86"/>
      <c r="I25" s="97" t="s">
        <v>553</v>
      </c>
      <c r="J25" s="97" t="s">
        <v>744</v>
      </c>
      <c r="K25" s="437">
        <v>1980</v>
      </c>
      <c r="L25" s="437">
        <f>K25*2</f>
        <v>3960</v>
      </c>
      <c r="M25" s="97" t="s">
        <v>745</v>
      </c>
    </row>
    <row r="26" spans="1:13" ht="75" x14ac:dyDescent="0.2">
      <c r="A26" s="97">
        <v>17</v>
      </c>
      <c r="B26" s="435">
        <v>43476</v>
      </c>
      <c r="C26" s="309" t="s">
        <v>347</v>
      </c>
      <c r="D26" s="97" t="s">
        <v>746</v>
      </c>
      <c r="E26" s="97">
        <v>405038276</v>
      </c>
      <c r="F26" s="97" t="s">
        <v>553</v>
      </c>
      <c r="G26" s="86"/>
      <c r="H26" s="86"/>
      <c r="I26" s="97" t="s">
        <v>553</v>
      </c>
      <c r="J26" s="97" t="s">
        <v>744</v>
      </c>
      <c r="K26" s="437"/>
      <c r="L26" s="437">
        <v>44771.32</v>
      </c>
      <c r="M26" s="97" t="s">
        <v>747</v>
      </c>
    </row>
    <row r="27" spans="1:13" ht="45" x14ac:dyDescent="0.2">
      <c r="A27" s="97">
        <v>18</v>
      </c>
      <c r="B27" s="342" t="s">
        <v>749</v>
      </c>
      <c r="C27" s="309" t="s">
        <v>748</v>
      </c>
      <c r="D27" s="97" t="s">
        <v>750</v>
      </c>
      <c r="E27" s="97"/>
      <c r="F27" s="97" t="s">
        <v>553</v>
      </c>
      <c r="G27" s="86"/>
      <c r="H27" s="86"/>
      <c r="I27" s="97" t="s">
        <v>553</v>
      </c>
      <c r="J27" s="97" t="s">
        <v>744</v>
      </c>
      <c r="K27" s="437"/>
      <c r="L27" s="437">
        <v>19695.77</v>
      </c>
      <c r="M27" s="97"/>
    </row>
    <row r="28" spans="1:13" ht="45" x14ac:dyDescent="0.2">
      <c r="A28" s="97">
        <v>19</v>
      </c>
      <c r="B28" s="435">
        <v>43658</v>
      </c>
      <c r="C28" s="309" t="s">
        <v>748</v>
      </c>
      <c r="D28" s="97" t="s">
        <v>750</v>
      </c>
      <c r="E28" s="97"/>
      <c r="F28" s="97" t="s">
        <v>553</v>
      </c>
      <c r="G28" s="86"/>
      <c r="H28" s="86"/>
      <c r="I28" s="97" t="s">
        <v>553</v>
      </c>
      <c r="J28" s="97" t="s">
        <v>744</v>
      </c>
      <c r="K28" s="437"/>
      <c r="L28" s="437">
        <v>16073.37</v>
      </c>
      <c r="M28" s="97"/>
    </row>
    <row r="29" spans="1:13" ht="45" x14ac:dyDescent="0.2">
      <c r="A29" s="97">
        <v>20</v>
      </c>
      <c r="B29" s="435">
        <v>43689</v>
      </c>
      <c r="C29" s="309" t="s">
        <v>748</v>
      </c>
      <c r="D29" s="97" t="s">
        <v>750</v>
      </c>
      <c r="E29" s="97"/>
      <c r="F29" s="97" t="s">
        <v>553</v>
      </c>
      <c r="G29" s="86"/>
      <c r="H29" s="86"/>
      <c r="I29" s="97" t="s">
        <v>553</v>
      </c>
      <c r="J29" s="97" t="s">
        <v>744</v>
      </c>
      <c r="K29" s="437"/>
      <c r="L29" s="437">
        <v>3127.17</v>
      </c>
      <c r="M29" s="97"/>
    </row>
    <row r="30" spans="1:13" ht="45" x14ac:dyDescent="0.2">
      <c r="A30" s="97">
        <v>21</v>
      </c>
      <c r="B30" s="342" t="s">
        <v>751</v>
      </c>
      <c r="C30" s="309" t="s">
        <v>748</v>
      </c>
      <c r="D30" s="97" t="s">
        <v>750</v>
      </c>
      <c r="E30" s="97"/>
      <c r="F30" s="97" t="s">
        <v>553</v>
      </c>
      <c r="G30" s="86"/>
      <c r="H30" s="86"/>
      <c r="I30" s="97" t="s">
        <v>553</v>
      </c>
      <c r="J30" s="97" t="s">
        <v>744</v>
      </c>
      <c r="K30" s="437"/>
      <c r="L30" s="437">
        <v>3042.31</v>
      </c>
      <c r="M30" s="97"/>
    </row>
    <row r="31" spans="1:13" ht="45" x14ac:dyDescent="0.2">
      <c r="A31" s="97">
        <v>22</v>
      </c>
      <c r="B31" s="342" t="s">
        <v>752</v>
      </c>
      <c r="C31" s="309" t="s">
        <v>748</v>
      </c>
      <c r="D31" s="97" t="s">
        <v>750</v>
      </c>
      <c r="E31" s="97"/>
      <c r="F31" s="97" t="s">
        <v>553</v>
      </c>
      <c r="G31" s="86"/>
      <c r="H31" s="86"/>
      <c r="I31" s="97" t="s">
        <v>553</v>
      </c>
      <c r="J31" s="97" t="s">
        <v>744</v>
      </c>
      <c r="K31" s="437"/>
      <c r="L31" s="437">
        <v>12557.86</v>
      </c>
      <c r="M31" s="97"/>
    </row>
    <row r="32" spans="1:13" ht="45" x14ac:dyDescent="0.2">
      <c r="A32" s="97">
        <v>23</v>
      </c>
      <c r="B32" s="342" t="s">
        <v>753</v>
      </c>
      <c r="C32" s="309" t="s">
        <v>748</v>
      </c>
      <c r="D32" s="97" t="s">
        <v>750</v>
      </c>
      <c r="E32" s="97"/>
      <c r="F32" s="97" t="s">
        <v>553</v>
      </c>
      <c r="G32" s="86"/>
      <c r="H32" s="86"/>
      <c r="I32" s="97" t="s">
        <v>553</v>
      </c>
      <c r="J32" s="97" t="s">
        <v>744</v>
      </c>
      <c r="K32" s="437"/>
      <c r="L32" s="437">
        <v>12131.04</v>
      </c>
      <c r="M32" s="97"/>
    </row>
    <row r="33" spans="1:13" ht="45" x14ac:dyDescent="0.2">
      <c r="A33" s="97">
        <v>24</v>
      </c>
      <c r="B33" s="342" t="s">
        <v>754</v>
      </c>
      <c r="C33" s="309" t="s">
        <v>748</v>
      </c>
      <c r="D33" s="97" t="s">
        <v>750</v>
      </c>
      <c r="E33" s="97"/>
      <c r="F33" s="97" t="s">
        <v>553</v>
      </c>
      <c r="G33" s="86"/>
      <c r="H33" s="86"/>
      <c r="I33" s="97" t="s">
        <v>553</v>
      </c>
      <c r="J33" s="97" t="s">
        <v>744</v>
      </c>
      <c r="K33" s="437"/>
      <c r="L33" s="437">
        <v>3047.52</v>
      </c>
      <c r="M33" s="97"/>
    </row>
    <row r="34" spans="1:13" ht="45" x14ac:dyDescent="0.2">
      <c r="A34" s="97">
        <v>25</v>
      </c>
      <c r="B34" s="342" t="s">
        <v>757</v>
      </c>
      <c r="C34" s="309" t="s">
        <v>748</v>
      </c>
      <c r="D34" s="97" t="s">
        <v>755</v>
      </c>
      <c r="E34" s="97">
        <v>405247594</v>
      </c>
      <c r="F34" s="97" t="s">
        <v>553</v>
      </c>
      <c r="G34" s="86"/>
      <c r="H34" s="86"/>
      <c r="I34" s="97" t="s">
        <v>553</v>
      </c>
      <c r="J34" s="97" t="s">
        <v>744</v>
      </c>
      <c r="K34" s="437">
        <v>1180</v>
      </c>
      <c r="L34" s="437">
        <f>K34*2</f>
        <v>2360</v>
      </c>
      <c r="M34" s="97" t="s">
        <v>745</v>
      </c>
    </row>
    <row r="35" spans="1:13" ht="45" x14ac:dyDescent="0.2">
      <c r="A35" s="97">
        <v>26</v>
      </c>
      <c r="B35" s="435" t="s">
        <v>791</v>
      </c>
      <c r="C35" s="309" t="s">
        <v>748</v>
      </c>
      <c r="D35" s="97" t="s">
        <v>756</v>
      </c>
      <c r="E35" s="97">
        <v>211323735</v>
      </c>
      <c r="F35" s="97" t="s">
        <v>553</v>
      </c>
      <c r="G35" s="86"/>
      <c r="H35" s="86"/>
      <c r="I35" s="97" t="s">
        <v>553</v>
      </c>
      <c r="J35" s="97" t="s">
        <v>744</v>
      </c>
      <c r="K35" s="437">
        <v>1180</v>
      </c>
      <c r="L35" s="437">
        <f>K35*2</f>
        <v>2360</v>
      </c>
      <c r="M35" s="97" t="s">
        <v>745</v>
      </c>
    </row>
    <row r="36" spans="1:13" ht="15" x14ac:dyDescent="0.3">
      <c r="A36" s="86"/>
      <c r="B36" s="343"/>
      <c r="C36" s="309"/>
      <c r="D36" s="98"/>
      <c r="E36" s="98"/>
      <c r="F36" s="98"/>
      <c r="G36" s="98"/>
      <c r="H36" s="86"/>
      <c r="I36" s="86"/>
      <c r="J36" s="86"/>
      <c r="K36" s="86" t="s">
        <v>456</v>
      </c>
      <c r="L36" s="471">
        <f>SUM(L10:L35)</f>
        <v>130878.86</v>
      </c>
      <c r="M36" s="86"/>
    </row>
    <row r="37" spans="1:13" ht="15" x14ac:dyDescent="0.3">
      <c r="A37" s="21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478"/>
    </row>
    <row r="38" spans="1:13" ht="15" x14ac:dyDescent="0.3">
      <c r="A38" s="215" t="s">
        <v>457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478"/>
    </row>
    <row r="39" spans="1:13" ht="15" x14ac:dyDescent="0.3">
      <c r="A39" s="215" t="s">
        <v>458</v>
      </c>
      <c r="B39" s="215"/>
      <c r="C39" s="215"/>
      <c r="D39" s="214"/>
      <c r="E39" s="214"/>
      <c r="F39" s="214"/>
      <c r="G39" s="214"/>
      <c r="H39" s="214"/>
      <c r="I39" s="214"/>
      <c r="J39" s="214"/>
      <c r="K39" s="214"/>
      <c r="L39" s="478"/>
    </row>
    <row r="40" spans="1:13" ht="15" x14ac:dyDescent="0.3">
      <c r="A40" s="199" t="s">
        <v>459</v>
      </c>
      <c r="B40" s="199"/>
      <c r="C40" s="215"/>
      <c r="D40" s="183"/>
      <c r="E40" s="183"/>
      <c r="F40" s="183"/>
      <c r="G40" s="183"/>
      <c r="H40" s="183"/>
      <c r="I40" s="183"/>
      <c r="J40" s="183"/>
      <c r="K40" s="183"/>
      <c r="L40" s="478"/>
    </row>
    <row r="41" spans="1:13" ht="15" x14ac:dyDescent="0.3">
      <c r="A41" s="199" t="s">
        <v>476</v>
      </c>
      <c r="B41" s="199"/>
      <c r="C41" s="215"/>
      <c r="D41" s="183"/>
      <c r="E41" s="183"/>
      <c r="F41" s="183"/>
      <c r="G41" s="183"/>
      <c r="H41" s="183"/>
      <c r="I41" s="183"/>
      <c r="J41" s="183"/>
      <c r="K41" s="183"/>
      <c r="L41" s="478"/>
    </row>
    <row r="42" spans="1:13" ht="15.75" customHeight="1" x14ac:dyDescent="0.2">
      <c r="A42" s="509" t="s">
        <v>477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</row>
    <row r="43" spans="1:13" ht="15.75" customHeight="1" x14ac:dyDescent="0.2">
      <c r="A43" s="509"/>
      <c r="B43" s="509"/>
      <c r="C43" s="509"/>
      <c r="D43" s="509"/>
      <c r="E43" s="509"/>
      <c r="F43" s="509"/>
      <c r="G43" s="509"/>
      <c r="H43" s="509"/>
      <c r="I43" s="509"/>
      <c r="J43" s="509"/>
      <c r="K43" s="509"/>
      <c r="L43" s="509"/>
    </row>
    <row r="44" spans="1:13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479"/>
    </row>
    <row r="45" spans="1:13" ht="15" x14ac:dyDescent="0.3">
      <c r="A45" s="505" t="s">
        <v>107</v>
      </c>
      <c r="B45" s="505"/>
      <c r="C45" s="505"/>
      <c r="D45" s="310"/>
      <c r="E45" s="311"/>
      <c r="F45" s="311"/>
      <c r="G45" s="310"/>
      <c r="H45" s="310"/>
      <c r="I45" s="310"/>
      <c r="J45" s="310"/>
      <c r="K45" s="310"/>
      <c r="L45" s="478"/>
    </row>
    <row r="46" spans="1:13" ht="15" x14ac:dyDescent="0.3">
      <c r="A46" s="310"/>
      <c r="B46" s="310"/>
      <c r="C46" s="311"/>
      <c r="D46" s="310"/>
      <c r="E46" s="311"/>
      <c r="F46" s="311"/>
      <c r="G46" s="310"/>
      <c r="H46" s="310"/>
      <c r="I46" s="310"/>
      <c r="J46" s="310"/>
      <c r="K46" s="312"/>
      <c r="L46" s="478"/>
    </row>
    <row r="47" spans="1:13" ht="15" customHeight="1" x14ac:dyDescent="0.3">
      <c r="A47" s="310"/>
      <c r="B47" s="310"/>
      <c r="C47" s="311"/>
      <c r="D47" s="506" t="s">
        <v>263</v>
      </c>
      <c r="E47" s="506"/>
      <c r="F47" s="323"/>
      <c r="G47" s="314"/>
      <c r="H47" s="507" t="s">
        <v>461</v>
      </c>
      <c r="I47" s="507"/>
      <c r="J47" s="507"/>
      <c r="K47" s="315"/>
      <c r="L47" s="478"/>
    </row>
    <row r="48" spans="1:13" ht="15" x14ac:dyDescent="0.3">
      <c r="A48" s="310"/>
      <c r="B48" s="310"/>
      <c r="C48" s="311"/>
      <c r="D48" s="310"/>
      <c r="E48" s="311"/>
      <c r="F48" s="311"/>
      <c r="G48" s="310"/>
      <c r="H48" s="508"/>
      <c r="I48" s="508"/>
      <c r="J48" s="508"/>
      <c r="K48" s="315"/>
      <c r="L48" s="478"/>
    </row>
    <row r="49" spans="1:12" ht="15" x14ac:dyDescent="0.3">
      <c r="A49" s="310"/>
      <c r="B49" s="310"/>
      <c r="C49" s="311"/>
      <c r="D49" s="503" t="s">
        <v>139</v>
      </c>
      <c r="E49" s="503"/>
      <c r="F49" s="323"/>
      <c r="G49" s="314"/>
      <c r="H49" s="310"/>
      <c r="I49" s="310"/>
      <c r="J49" s="310"/>
      <c r="K49" s="310"/>
      <c r="L49" s="478"/>
    </row>
  </sheetData>
  <mergeCells count="7">
    <mergeCell ref="D49:E49"/>
    <mergeCell ref="A2:E2"/>
    <mergeCell ref="L3:M3"/>
    <mergeCell ref="A45:C45"/>
    <mergeCell ref="D47:E47"/>
    <mergeCell ref="H47:J48"/>
    <mergeCell ref="A42:L43"/>
  </mergeCells>
  <dataValidations count="1">
    <dataValidation type="list" allowBlank="1" showInputMessage="1" showErrorMessage="1" sqref="C10:C3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"/>
  <sheetViews>
    <sheetView showGridLines="0" view="pageBreakPreview" zoomScale="80" zoomScaleSheetLayoutView="80" workbookViewId="0">
      <selection activeCell="B12" sqref="B12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297</v>
      </c>
      <c r="B1" s="113"/>
      <c r="C1" s="497" t="s">
        <v>109</v>
      </c>
      <c r="D1" s="497"/>
      <c r="E1" s="147"/>
    </row>
    <row r="2" spans="1:12" x14ac:dyDescent="0.3">
      <c r="A2" s="75" t="s">
        <v>140</v>
      </c>
      <c r="B2" s="113"/>
      <c r="C2" s="495" t="str">
        <f>'ფორმა N1'!L2</f>
        <v>25.11.19 -31.12.19</v>
      </c>
      <c r="D2" s="496"/>
      <c r="E2" s="147"/>
    </row>
    <row r="3" spans="1:12" x14ac:dyDescent="0.3">
      <c r="A3" s="75"/>
      <c r="B3" s="113"/>
      <c r="C3" s="307"/>
      <c r="D3" s="307"/>
      <c r="E3" s="147"/>
    </row>
    <row r="4" spans="1:12" s="2" customFormat="1" x14ac:dyDescent="0.3">
      <c r="A4" s="76" t="s">
        <v>269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ააიპ მოძრაობა ლელო</v>
      </c>
      <c r="B5" s="110"/>
      <c r="C5" s="59"/>
      <c r="D5" s="59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06"/>
      <c r="B7" s="306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0</v>
      </c>
      <c r="D9" s="81">
        <f>SUM(D10,D14,D54,D57,D58,D59,D65,D72,D73)</f>
        <v>0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0</v>
      </c>
      <c r="D10" s="83">
        <f>SUM(D11:D13)</f>
        <v>0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9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7"/>
    </row>
    <row r="13" spans="1:12" ht="16.5" customHeight="1" x14ac:dyDescent="0.3">
      <c r="A13" s="345" t="s">
        <v>482</v>
      </c>
      <c r="B13" s="346" t="s">
        <v>484</v>
      </c>
      <c r="C13" s="346"/>
      <c r="D13" s="346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0</v>
      </c>
      <c r="D14" s="83">
        <f>SUM(D15,D18,D30:D33,D36,D37,D44,D45,D46,D47,D48,D52,D53)</f>
        <v>0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98</v>
      </c>
      <c r="B16" s="17" t="s">
        <v>61</v>
      </c>
      <c r="C16" s="35"/>
      <c r="D16" s="36"/>
      <c r="E16" s="147"/>
    </row>
    <row r="17" spans="1:5" ht="17.25" customHeight="1" x14ac:dyDescent="0.3">
      <c r="A17" s="17" t="s">
        <v>99</v>
      </c>
      <c r="B17" s="17" t="s">
        <v>62</v>
      </c>
      <c r="C17" s="35"/>
      <c r="D17" s="36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7"/>
    </row>
    <row r="19" spans="1:5" ht="30" x14ac:dyDescent="0.3">
      <c r="A19" s="17" t="s">
        <v>12</v>
      </c>
      <c r="B19" s="17" t="s">
        <v>245</v>
      </c>
      <c r="C19" s="37"/>
      <c r="D19" s="38"/>
      <c r="E19" s="147"/>
    </row>
    <row r="20" spans="1:5" x14ac:dyDescent="0.3">
      <c r="A20" s="17" t="s">
        <v>13</v>
      </c>
      <c r="B20" s="17" t="s">
        <v>14</v>
      </c>
      <c r="C20" s="37"/>
      <c r="D20" s="39"/>
      <c r="E20" s="147"/>
    </row>
    <row r="21" spans="1:5" ht="30" x14ac:dyDescent="0.3">
      <c r="A21" s="17" t="s">
        <v>276</v>
      </c>
      <c r="B21" s="17" t="s">
        <v>22</v>
      </c>
      <c r="C21" s="37"/>
      <c r="D21" s="40"/>
      <c r="E21" s="147"/>
    </row>
    <row r="22" spans="1:5" x14ac:dyDescent="0.3">
      <c r="A22" s="17" t="s">
        <v>277</v>
      </c>
      <c r="B22" s="17" t="s">
        <v>15</v>
      </c>
      <c r="C22" s="37"/>
      <c r="D22" s="40"/>
      <c r="E22" s="147"/>
    </row>
    <row r="23" spans="1:5" x14ac:dyDescent="0.3">
      <c r="A23" s="17" t="s">
        <v>278</v>
      </c>
      <c r="B23" s="17" t="s">
        <v>16</v>
      </c>
      <c r="C23" s="37"/>
      <c r="D23" s="40"/>
      <c r="E23" s="147"/>
    </row>
    <row r="24" spans="1:5" x14ac:dyDescent="0.3">
      <c r="A24" s="17" t="s">
        <v>279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 x14ac:dyDescent="0.3">
      <c r="A25" s="18" t="s">
        <v>280</v>
      </c>
      <c r="B25" s="18" t="s">
        <v>18</v>
      </c>
      <c r="C25" s="37"/>
      <c r="D25" s="40"/>
      <c r="E25" s="147"/>
    </row>
    <row r="26" spans="1:5" ht="16.5" customHeight="1" x14ac:dyDescent="0.3">
      <c r="A26" s="18" t="s">
        <v>281</v>
      </c>
      <c r="B26" s="18" t="s">
        <v>19</v>
      </c>
      <c r="C26" s="37"/>
      <c r="D26" s="40"/>
      <c r="E26" s="147"/>
    </row>
    <row r="27" spans="1:5" ht="16.5" customHeight="1" x14ac:dyDescent="0.3">
      <c r="A27" s="18" t="s">
        <v>282</v>
      </c>
      <c r="B27" s="18" t="s">
        <v>20</v>
      </c>
      <c r="C27" s="37"/>
      <c r="D27" s="40"/>
      <c r="E27" s="147"/>
    </row>
    <row r="28" spans="1:5" ht="16.5" customHeight="1" x14ac:dyDescent="0.3">
      <c r="A28" s="18" t="s">
        <v>283</v>
      </c>
      <c r="B28" s="18" t="s">
        <v>23</v>
      </c>
      <c r="C28" s="37"/>
      <c r="D28" s="41"/>
      <c r="E28" s="147"/>
    </row>
    <row r="29" spans="1:5" x14ac:dyDescent="0.3">
      <c r="A29" s="17" t="s">
        <v>284</v>
      </c>
      <c r="B29" s="17" t="s">
        <v>21</v>
      </c>
      <c r="C29" s="37"/>
      <c r="D29" s="41"/>
      <c r="E29" s="147"/>
    </row>
    <row r="30" spans="1:5" x14ac:dyDescent="0.3">
      <c r="A30" s="16" t="s">
        <v>34</v>
      </c>
      <c r="B30" s="16" t="s">
        <v>3</v>
      </c>
      <c r="C30" s="33"/>
      <c r="D30" s="34"/>
      <c r="E30" s="147"/>
    </row>
    <row r="31" spans="1:5" x14ac:dyDescent="0.3">
      <c r="A31" s="16" t="s">
        <v>35</v>
      </c>
      <c r="B31" s="16" t="s">
        <v>4</v>
      </c>
      <c r="C31" s="33"/>
      <c r="D31" s="34"/>
      <c r="E31" s="147"/>
    </row>
    <row r="32" spans="1:5" x14ac:dyDescent="0.3">
      <c r="A32" s="16" t="s">
        <v>36</v>
      </c>
      <c r="B32" s="16" t="s">
        <v>5</v>
      </c>
      <c r="C32" s="33"/>
      <c r="D32" s="34"/>
      <c r="E32" s="147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 x14ac:dyDescent="0.3">
      <c r="A34" s="17" t="s">
        <v>285</v>
      </c>
      <c r="B34" s="17" t="s">
        <v>56</v>
      </c>
      <c r="C34" s="33"/>
      <c r="D34" s="34"/>
      <c r="E34" s="147"/>
    </row>
    <row r="35" spans="1:5" x14ac:dyDescent="0.3">
      <c r="A35" s="17" t="s">
        <v>286</v>
      </c>
      <c r="B35" s="17" t="s">
        <v>55</v>
      </c>
      <c r="C35" s="33"/>
      <c r="D35" s="34"/>
      <c r="E35" s="147"/>
    </row>
    <row r="36" spans="1:5" x14ac:dyDescent="0.3">
      <c r="A36" s="16" t="s">
        <v>38</v>
      </c>
      <c r="B36" s="16" t="s">
        <v>49</v>
      </c>
      <c r="C36" s="33"/>
      <c r="D36" s="34"/>
      <c r="E36" s="147"/>
    </row>
    <row r="37" spans="1:5" x14ac:dyDescent="0.3">
      <c r="A37" s="16" t="s">
        <v>39</v>
      </c>
      <c r="B37" s="16" t="s">
        <v>344</v>
      </c>
      <c r="C37" s="82">
        <f>SUM(C38:C43)</f>
        <v>0</v>
      </c>
      <c r="D37" s="82">
        <f>SUM(D38:D43)</f>
        <v>0</v>
      </c>
      <c r="E37" s="147"/>
    </row>
    <row r="38" spans="1:5" x14ac:dyDescent="0.3">
      <c r="A38" s="17" t="s">
        <v>341</v>
      </c>
      <c r="B38" s="17" t="s">
        <v>345</v>
      </c>
      <c r="C38" s="33"/>
      <c r="D38" s="33"/>
      <c r="E38" s="147"/>
    </row>
    <row r="39" spans="1:5" x14ac:dyDescent="0.3">
      <c r="A39" s="17" t="s">
        <v>342</v>
      </c>
      <c r="B39" s="17" t="s">
        <v>346</v>
      </c>
      <c r="C39" s="33"/>
      <c r="D39" s="33"/>
      <c r="E39" s="147"/>
    </row>
    <row r="40" spans="1:5" x14ac:dyDescent="0.3">
      <c r="A40" s="17" t="s">
        <v>343</v>
      </c>
      <c r="B40" s="17" t="s">
        <v>349</v>
      </c>
      <c r="C40" s="33"/>
      <c r="D40" s="34"/>
      <c r="E40" s="147"/>
    </row>
    <row r="41" spans="1:5" x14ac:dyDescent="0.3">
      <c r="A41" s="17" t="s">
        <v>348</v>
      </c>
      <c r="B41" s="17" t="s">
        <v>350</v>
      </c>
      <c r="C41" s="33"/>
      <c r="D41" s="34"/>
      <c r="E41" s="147"/>
    </row>
    <row r="42" spans="1:5" x14ac:dyDescent="0.3">
      <c r="A42" s="17" t="s">
        <v>351</v>
      </c>
      <c r="B42" s="17" t="s">
        <v>462</v>
      </c>
      <c r="C42" s="33"/>
      <c r="D42" s="34"/>
      <c r="E42" s="147"/>
    </row>
    <row r="43" spans="1:5" x14ac:dyDescent="0.3">
      <c r="A43" s="17" t="s">
        <v>463</v>
      </c>
      <c r="B43" s="17" t="s">
        <v>347</v>
      </c>
      <c r="C43" s="33"/>
      <c r="D43" s="34"/>
      <c r="E43" s="147"/>
    </row>
    <row r="44" spans="1:5" ht="30" x14ac:dyDescent="0.3">
      <c r="A44" s="16" t="s">
        <v>40</v>
      </c>
      <c r="B44" s="16" t="s">
        <v>28</v>
      </c>
      <c r="C44" s="33"/>
      <c r="D44" s="34"/>
      <c r="E44" s="147"/>
    </row>
    <row r="45" spans="1:5" x14ac:dyDescent="0.3">
      <c r="A45" s="16" t="s">
        <v>41</v>
      </c>
      <c r="B45" s="16" t="s">
        <v>24</v>
      </c>
      <c r="C45" s="33"/>
      <c r="D45" s="34"/>
      <c r="E45" s="147"/>
    </row>
    <row r="46" spans="1:5" x14ac:dyDescent="0.3">
      <c r="A46" s="16" t="s">
        <v>42</v>
      </c>
      <c r="B46" s="16" t="s">
        <v>25</v>
      </c>
      <c r="C46" s="33"/>
      <c r="D46" s="34"/>
      <c r="E46" s="147"/>
    </row>
    <row r="47" spans="1:5" x14ac:dyDescent="0.3">
      <c r="A47" s="16" t="s">
        <v>43</v>
      </c>
      <c r="B47" s="16" t="s">
        <v>26</v>
      </c>
      <c r="C47" s="33"/>
      <c r="D47" s="34"/>
      <c r="E47" s="147"/>
    </row>
    <row r="48" spans="1:5" x14ac:dyDescent="0.3">
      <c r="A48" s="16" t="s">
        <v>44</v>
      </c>
      <c r="B48" s="16" t="s">
        <v>291</v>
      </c>
      <c r="C48" s="82">
        <f>SUM(C49:C51)</f>
        <v>0</v>
      </c>
      <c r="D48" s="82">
        <f>SUM(D49:D51)</f>
        <v>0</v>
      </c>
      <c r="E48" s="147"/>
    </row>
    <row r="49" spans="1:5" x14ac:dyDescent="0.3">
      <c r="A49" s="96" t="s">
        <v>357</v>
      </c>
      <c r="B49" s="96" t="s">
        <v>360</v>
      </c>
      <c r="C49" s="33"/>
      <c r="D49" s="34"/>
      <c r="E49" s="147"/>
    </row>
    <row r="50" spans="1:5" x14ac:dyDescent="0.3">
      <c r="A50" s="96" t="s">
        <v>358</v>
      </c>
      <c r="B50" s="96" t="s">
        <v>359</v>
      </c>
      <c r="C50" s="33"/>
      <c r="D50" s="34"/>
      <c r="E50" s="147"/>
    </row>
    <row r="51" spans="1:5" x14ac:dyDescent="0.3">
      <c r="A51" s="96" t="s">
        <v>361</v>
      </c>
      <c r="B51" s="96" t="s">
        <v>362</v>
      </c>
      <c r="C51" s="33"/>
      <c r="D51" s="34"/>
      <c r="E51" s="147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7"/>
    </row>
    <row r="53" spans="1:5" x14ac:dyDescent="0.3">
      <c r="A53" s="16" t="s">
        <v>46</v>
      </c>
      <c r="B53" s="16" t="s">
        <v>6</v>
      </c>
      <c r="C53" s="33"/>
      <c r="D53" s="34"/>
      <c r="E53" s="147"/>
    </row>
    <row r="54" spans="1:5" ht="30" x14ac:dyDescent="0.3">
      <c r="A54" s="14">
        <v>1.3</v>
      </c>
      <c r="B54" s="86" t="s">
        <v>392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3"/>
      <c r="D55" s="34"/>
      <c r="E55" s="147"/>
    </row>
    <row r="56" spans="1:5" x14ac:dyDescent="0.3">
      <c r="A56" s="16" t="s">
        <v>51</v>
      </c>
      <c r="B56" s="16" t="s">
        <v>47</v>
      </c>
      <c r="C56" s="33"/>
      <c r="D56" s="34"/>
      <c r="E56" s="147"/>
    </row>
    <row r="57" spans="1:5" x14ac:dyDescent="0.3">
      <c r="A57" s="14">
        <v>1.4</v>
      </c>
      <c r="B57" s="14" t="s">
        <v>394</v>
      </c>
      <c r="C57" s="33"/>
      <c r="D57" s="34"/>
      <c r="E57" s="147"/>
    </row>
    <row r="58" spans="1:5" x14ac:dyDescent="0.3">
      <c r="A58" s="14">
        <v>1.5</v>
      </c>
      <c r="B58" s="14" t="s">
        <v>7</v>
      </c>
      <c r="C58" s="37"/>
      <c r="D58" s="40"/>
      <c r="E58" s="147"/>
    </row>
    <row r="59" spans="1:5" x14ac:dyDescent="0.3">
      <c r="A59" s="14">
        <v>1.6</v>
      </c>
      <c r="B59" s="45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292</v>
      </c>
      <c r="B60" s="46" t="s">
        <v>52</v>
      </c>
      <c r="C60" s="37"/>
      <c r="D60" s="40"/>
      <c r="E60" s="147"/>
    </row>
    <row r="61" spans="1:5" ht="30" x14ac:dyDescent="0.3">
      <c r="A61" s="16" t="s">
        <v>293</v>
      </c>
      <c r="B61" s="46" t="s">
        <v>54</v>
      </c>
      <c r="C61" s="37"/>
      <c r="D61" s="40"/>
      <c r="E61" s="147"/>
    </row>
    <row r="62" spans="1:5" x14ac:dyDescent="0.3">
      <c r="A62" s="16" t="s">
        <v>294</v>
      </c>
      <c r="B62" s="46" t="s">
        <v>53</v>
      </c>
      <c r="C62" s="40"/>
      <c r="D62" s="40"/>
      <c r="E62" s="147"/>
    </row>
    <row r="63" spans="1:5" x14ac:dyDescent="0.3">
      <c r="A63" s="16" t="s">
        <v>295</v>
      </c>
      <c r="B63" s="46" t="s">
        <v>27</v>
      </c>
      <c r="C63" s="37"/>
      <c r="D63" s="40"/>
      <c r="E63" s="147"/>
    </row>
    <row r="64" spans="1:5" x14ac:dyDescent="0.3">
      <c r="A64" s="16" t="s">
        <v>323</v>
      </c>
      <c r="B64" s="200" t="s">
        <v>324</v>
      </c>
      <c r="C64" s="37"/>
      <c r="D64" s="201"/>
      <c r="E64" s="147"/>
    </row>
    <row r="65" spans="1:5" x14ac:dyDescent="0.3">
      <c r="A65" s="13">
        <v>2</v>
      </c>
      <c r="B65" s="47" t="s">
        <v>106</v>
      </c>
      <c r="C65" s="248"/>
      <c r="D65" s="117">
        <f>SUM(D66:D71)</f>
        <v>0</v>
      </c>
      <c r="E65" s="147"/>
    </row>
    <row r="66" spans="1:5" x14ac:dyDescent="0.3">
      <c r="A66" s="15">
        <v>2.1</v>
      </c>
      <c r="B66" s="48" t="s">
        <v>100</v>
      </c>
      <c r="C66" s="248"/>
      <c r="D66" s="42"/>
      <c r="E66" s="147"/>
    </row>
    <row r="67" spans="1:5" x14ac:dyDescent="0.3">
      <c r="A67" s="15">
        <v>2.2000000000000002</v>
      </c>
      <c r="B67" s="48" t="s">
        <v>104</v>
      </c>
      <c r="C67" s="250"/>
      <c r="D67" s="43"/>
      <c r="E67" s="147"/>
    </row>
    <row r="68" spans="1:5" x14ac:dyDescent="0.3">
      <c r="A68" s="15">
        <v>2.2999999999999998</v>
      </c>
      <c r="B68" s="48" t="s">
        <v>103</v>
      </c>
      <c r="C68" s="250"/>
      <c r="D68" s="43"/>
      <c r="E68" s="147"/>
    </row>
    <row r="69" spans="1:5" x14ac:dyDescent="0.3">
      <c r="A69" s="15">
        <v>2.4</v>
      </c>
      <c r="B69" s="48" t="s">
        <v>105</v>
      </c>
      <c r="C69" s="250"/>
      <c r="D69" s="43"/>
      <c r="E69" s="147"/>
    </row>
    <row r="70" spans="1:5" x14ac:dyDescent="0.3">
      <c r="A70" s="15">
        <v>2.5</v>
      </c>
      <c r="B70" s="48" t="s">
        <v>101</v>
      </c>
      <c r="C70" s="250"/>
      <c r="D70" s="43"/>
      <c r="E70" s="147"/>
    </row>
    <row r="71" spans="1:5" x14ac:dyDescent="0.3">
      <c r="A71" s="15">
        <v>2.6</v>
      </c>
      <c r="B71" s="48" t="s">
        <v>102</v>
      </c>
      <c r="C71" s="250"/>
      <c r="D71" s="43"/>
      <c r="E71" s="147"/>
    </row>
    <row r="72" spans="1:5" s="2" customFormat="1" x14ac:dyDescent="0.3">
      <c r="A72" s="13">
        <v>3</v>
      </c>
      <c r="B72" s="246" t="s">
        <v>417</v>
      </c>
      <c r="C72" s="249"/>
      <c r="D72" s="247"/>
      <c r="E72" s="104"/>
    </row>
    <row r="73" spans="1:5" s="2" customFormat="1" x14ac:dyDescent="0.3">
      <c r="A73" s="13">
        <v>4</v>
      </c>
      <c r="B73" s="13" t="s">
        <v>247</v>
      </c>
      <c r="C73" s="249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4"/>
    </row>
    <row r="75" spans="1:5" s="2" customFormat="1" x14ac:dyDescent="0.3">
      <c r="A75" s="15">
        <v>4.2</v>
      </c>
      <c r="B75" s="15" t="s">
        <v>249</v>
      </c>
      <c r="C75" s="8"/>
      <c r="D75" s="8"/>
      <c r="E75" s="104"/>
    </row>
    <row r="76" spans="1:5" s="2" customFormat="1" x14ac:dyDescent="0.3">
      <c r="A76" s="13">
        <v>5</v>
      </c>
      <c r="B76" s="245" t="s">
        <v>274</v>
      </c>
      <c r="C76" s="8"/>
      <c r="D76" s="84"/>
      <c r="E76" s="104"/>
    </row>
    <row r="77" spans="1:5" s="2" customFormat="1" x14ac:dyDescent="0.3">
      <c r="A77" s="316"/>
      <c r="B77" s="316"/>
      <c r="C77" s="12"/>
      <c r="D77" s="12"/>
      <c r="E77" s="104"/>
    </row>
    <row r="78" spans="1:5" s="2" customFormat="1" x14ac:dyDescent="0.3">
      <c r="A78" s="502" t="s">
        <v>464</v>
      </c>
      <c r="B78" s="502"/>
      <c r="C78" s="502"/>
      <c r="D78" s="502"/>
      <c r="E78" s="104"/>
    </row>
    <row r="79" spans="1:5" s="2" customFormat="1" x14ac:dyDescent="0.3">
      <c r="A79" s="316"/>
      <c r="B79" s="316"/>
      <c r="C79" s="12"/>
      <c r="D79" s="12"/>
      <c r="E79" s="104"/>
    </row>
    <row r="80" spans="1:5" s="22" customFormat="1" ht="12.75" x14ac:dyDescent="0.2"/>
    <row r="81" spans="1:9" s="2" customFormat="1" x14ac:dyDescent="0.3">
      <c r="A81" s="68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510" t="s">
        <v>466</v>
      </c>
      <c r="C85" s="510"/>
      <c r="D85" s="510"/>
      <c r="E85"/>
      <c r="F85"/>
      <c r="G85"/>
      <c r="H85"/>
      <c r="I85"/>
    </row>
    <row r="86" spans="1:9" customFormat="1" ht="12.75" x14ac:dyDescent="0.2">
      <c r="B86" s="65" t="s">
        <v>467</v>
      </c>
    </row>
    <row r="87" spans="1:9" s="2" customFormat="1" x14ac:dyDescent="0.3">
      <c r="A87" s="11"/>
      <c r="B87" s="510" t="s">
        <v>468</v>
      </c>
      <c r="C87" s="510"/>
      <c r="D87" s="510"/>
    </row>
    <row r="88" spans="1:9" s="22" customFormat="1" ht="12.75" x14ac:dyDescent="0.2"/>
    <row r="89" spans="1:9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320</v>
      </c>
      <c r="B1" s="76"/>
      <c r="C1" s="497" t="s">
        <v>109</v>
      </c>
      <c r="D1" s="497"/>
      <c r="E1" s="90"/>
    </row>
    <row r="2" spans="1:5" s="6" customFormat="1" x14ac:dyDescent="0.3">
      <c r="A2" s="73" t="s">
        <v>314</v>
      </c>
      <c r="B2" s="76"/>
      <c r="C2" s="495" t="str">
        <f>'ფორმა N1'!L2</f>
        <v>25.11.19 -31.12.19</v>
      </c>
      <c r="D2" s="495"/>
      <c r="E2" s="90"/>
    </row>
    <row r="3" spans="1:5" s="6" customFormat="1" x14ac:dyDescent="0.3">
      <c r="A3" s="75" t="s">
        <v>140</v>
      </c>
      <c r="B3" s="73"/>
      <c r="C3" s="159"/>
      <c r="D3" s="159"/>
      <c r="E3" s="90"/>
    </row>
    <row r="4" spans="1:5" s="6" customFormat="1" x14ac:dyDescent="0.3">
      <c r="A4" s="75"/>
      <c r="B4" s="75"/>
      <c r="C4" s="159"/>
      <c r="D4" s="159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90" t="str">
        <f>'ფორმა N1'!A5</f>
        <v>ააიპ მოძრაობა ლელო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8"/>
      <c r="B8" s="158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315</v>
      </c>
      <c r="B10" s="97"/>
      <c r="C10" s="4"/>
      <c r="D10" s="4"/>
      <c r="E10" s="92"/>
    </row>
    <row r="11" spans="1:5" s="10" customFormat="1" x14ac:dyDescent="0.2">
      <c r="A11" s="97" t="s">
        <v>316</v>
      </c>
      <c r="B11" s="97"/>
      <c r="C11" s="4"/>
      <c r="D11" s="4"/>
      <c r="E11" s="93"/>
    </row>
    <row r="12" spans="1:5" s="10" customFormat="1" x14ac:dyDescent="0.2">
      <c r="A12" s="86" t="s">
        <v>273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5" s="10" customFormat="1" ht="17.25" customHeight="1" x14ac:dyDescent="0.2">
      <c r="A17" s="97" t="s">
        <v>317</v>
      </c>
      <c r="B17" s="86"/>
      <c r="C17" s="4"/>
      <c r="D17" s="4"/>
      <c r="E17" s="93"/>
    </row>
    <row r="18" spans="1:5" s="10" customFormat="1" ht="18" customHeight="1" x14ac:dyDescent="0.2">
      <c r="A18" s="97" t="s">
        <v>318</v>
      </c>
      <c r="B18" s="86"/>
      <c r="C18" s="4"/>
      <c r="D18" s="4"/>
      <c r="E18" s="93"/>
    </row>
    <row r="19" spans="1:5" s="10" customFormat="1" x14ac:dyDescent="0.2">
      <c r="A19" s="86" t="s">
        <v>273</v>
      </c>
      <c r="B19" s="86"/>
      <c r="C19" s="4"/>
      <c r="D19" s="4"/>
      <c r="E19" s="93"/>
    </row>
    <row r="20" spans="1:5" s="10" customFormat="1" x14ac:dyDescent="0.2">
      <c r="A20" s="86" t="s">
        <v>273</v>
      </c>
      <c r="B20" s="86"/>
      <c r="C20" s="4"/>
      <c r="D20" s="4"/>
      <c r="E20" s="93"/>
    </row>
    <row r="21" spans="1:5" s="10" customFormat="1" x14ac:dyDescent="0.2">
      <c r="A21" s="86" t="s">
        <v>273</v>
      </c>
      <c r="B21" s="86"/>
      <c r="C21" s="4"/>
      <c r="D21" s="4"/>
      <c r="E21" s="93"/>
    </row>
    <row r="22" spans="1:5" s="10" customFormat="1" x14ac:dyDescent="0.2">
      <c r="A22" s="86" t="s">
        <v>273</v>
      </c>
      <c r="B22" s="86"/>
      <c r="C22" s="4"/>
      <c r="D22" s="4"/>
      <c r="E22" s="93"/>
    </row>
    <row r="23" spans="1:5" s="10" customFormat="1" x14ac:dyDescent="0.2">
      <c r="A23" s="86" t="s">
        <v>273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321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4"/>
      <c r="B26" s="44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9" t="s">
        <v>397</v>
      </c>
    </row>
    <row r="30" spans="1:5" x14ac:dyDescent="0.3">
      <c r="A30" s="199"/>
    </row>
    <row r="31" spans="1:5" x14ac:dyDescent="0.3">
      <c r="A31" s="199" t="s">
        <v>338</v>
      </c>
    </row>
    <row r="32" spans="1:5" s="22" customFormat="1" ht="12.75" x14ac:dyDescent="0.2"/>
    <row r="33" spans="1:9" x14ac:dyDescent="0.3">
      <c r="A33" s="68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 x14ac:dyDescent="0.3">
      <c r="A1" s="73" t="s">
        <v>439</v>
      </c>
      <c r="B1" s="73"/>
      <c r="C1" s="76"/>
      <c r="D1" s="76"/>
      <c r="E1" s="76"/>
      <c r="F1" s="76"/>
      <c r="G1" s="255"/>
      <c r="H1" s="255"/>
      <c r="I1" s="497" t="s">
        <v>109</v>
      </c>
      <c r="J1" s="497"/>
    </row>
    <row r="2" spans="1:10" ht="15" x14ac:dyDescent="0.3">
      <c r="A2" s="75" t="s">
        <v>140</v>
      </c>
      <c r="B2" s="73"/>
      <c r="C2" s="76"/>
      <c r="D2" s="76"/>
      <c r="E2" s="76"/>
      <c r="F2" s="76"/>
      <c r="G2" s="255"/>
      <c r="H2" s="255"/>
      <c r="I2" s="495" t="str">
        <f>'ფორმა N1'!L2</f>
        <v>25.11.19 -31.12.19</v>
      </c>
      <c r="J2" s="495"/>
    </row>
    <row r="3" spans="1:10" ht="15" x14ac:dyDescent="0.3">
      <c r="A3" s="75"/>
      <c r="B3" s="75"/>
      <c r="C3" s="73"/>
      <c r="D3" s="73"/>
      <c r="E3" s="73"/>
      <c r="F3" s="73"/>
      <c r="G3" s="255"/>
      <c r="H3" s="255"/>
      <c r="I3" s="255"/>
    </row>
    <row r="4" spans="1:10" ht="15" x14ac:dyDescent="0.3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4"/>
      <c r="B7" s="254"/>
      <c r="C7" s="254"/>
      <c r="D7" s="254"/>
      <c r="E7" s="254"/>
      <c r="F7" s="254"/>
      <c r="G7" s="77"/>
      <c r="H7" s="77"/>
      <c r="I7" s="77"/>
    </row>
    <row r="8" spans="1:10" ht="45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6" t="s">
        <v>334</v>
      </c>
    </row>
    <row r="9" spans="1:10" ht="15" x14ac:dyDescent="0.2">
      <c r="A9" s="97">
        <v>1</v>
      </c>
      <c r="B9" s="97"/>
      <c r="C9" s="97"/>
      <c r="D9" s="97"/>
      <c r="E9" s="97"/>
      <c r="F9" s="97"/>
      <c r="G9" s="4"/>
      <c r="H9" s="4"/>
      <c r="I9" s="4"/>
      <c r="J9" s="216" t="s">
        <v>0</v>
      </c>
    </row>
    <row r="10" spans="1:10" ht="15" x14ac:dyDescent="0.2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 x14ac:dyDescent="0.2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 x14ac:dyDescent="0.2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 x14ac:dyDescent="0.2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 x14ac:dyDescent="0.2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 x14ac:dyDescent="0.2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 x14ac:dyDescent="0.2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 x14ac:dyDescent="0.2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 x14ac:dyDescent="0.2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 x14ac:dyDescent="0.2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 x14ac:dyDescent="0.2">
      <c r="A24" s="86" t="s">
        <v>271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422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 x14ac:dyDescent="0.3">
      <c r="A26" s="214"/>
      <c r="B26" s="214"/>
      <c r="C26" s="214"/>
      <c r="D26" s="214"/>
      <c r="E26" s="214"/>
      <c r="F26" s="214"/>
      <c r="G26" s="214"/>
      <c r="H26" s="183"/>
      <c r="I26" s="183"/>
    </row>
    <row r="27" spans="1:9" ht="15" x14ac:dyDescent="0.3">
      <c r="A27" s="215" t="s">
        <v>440</v>
      </c>
      <c r="B27" s="215"/>
      <c r="C27" s="214"/>
      <c r="D27" s="214"/>
      <c r="E27" s="214"/>
      <c r="F27" s="214"/>
      <c r="G27" s="214"/>
      <c r="H27" s="183"/>
      <c r="I27" s="183"/>
    </row>
    <row r="28" spans="1:9" ht="15" x14ac:dyDescent="0.3">
      <c r="A28" s="215"/>
      <c r="B28" s="215"/>
      <c r="C28" s="214"/>
      <c r="D28" s="214"/>
      <c r="E28" s="214"/>
      <c r="F28" s="214"/>
      <c r="G28" s="214"/>
      <c r="H28" s="183"/>
      <c r="I28" s="183"/>
    </row>
    <row r="29" spans="1:9" ht="15" x14ac:dyDescent="0.3">
      <c r="A29" s="215"/>
      <c r="B29" s="215"/>
      <c r="C29" s="183"/>
      <c r="D29" s="183"/>
      <c r="E29" s="183"/>
      <c r="F29" s="183"/>
      <c r="G29" s="183"/>
      <c r="H29" s="183"/>
      <c r="I29" s="183"/>
    </row>
    <row r="30" spans="1:9" ht="15" x14ac:dyDescent="0.3">
      <c r="A30" s="215"/>
      <c r="B30" s="215"/>
      <c r="C30" s="183"/>
      <c r="D30" s="183"/>
      <c r="E30" s="183"/>
      <c r="F30" s="183"/>
      <c r="G30" s="183"/>
      <c r="H30" s="183"/>
      <c r="I30" s="183"/>
    </row>
    <row r="31" spans="1:9" x14ac:dyDescent="0.2">
      <c r="A31" s="211"/>
      <c r="B31" s="211"/>
      <c r="C31" s="211"/>
      <c r="D31" s="211"/>
      <c r="E31" s="211"/>
      <c r="F31" s="211"/>
      <c r="G31" s="211"/>
      <c r="H31" s="211"/>
      <c r="I31" s="211"/>
    </row>
    <row r="32" spans="1:9" ht="15" x14ac:dyDescent="0.3">
      <c r="A32" s="189" t="s">
        <v>107</v>
      </c>
      <c r="B32" s="189"/>
      <c r="C32" s="183"/>
      <c r="D32" s="183"/>
      <c r="E32" s="183"/>
      <c r="F32" s="183"/>
      <c r="G32" s="183"/>
      <c r="H32" s="183"/>
      <c r="I32" s="183"/>
    </row>
    <row r="33" spans="1:9" ht="15" x14ac:dyDescent="0.3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 x14ac:dyDescent="0.3">
      <c r="A34" s="183"/>
      <c r="B34" s="183"/>
      <c r="C34" s="183"/>
      <c r="D34" s="183"/>
      <c r="E34" s="187"/>
      <c r="F34" s="187"/>
      <c r="G34" s="187"/>
      <c r="H34" s="183"/>
      <c r="I34" s="183"/>
    </row>
    <row r="35" spans="1:9" ht="15" x14ac:dyDescent="0.3">
      <c r="A35" s="189"/>
      <c r="B35" s="189"/>
      <c r="C35" s="189" t="s">
        <v>375</v>
      </c>
      <c r="D35" s="189"/>
      <c r="E35" s="189"/>
      <c r="F35" s="189"/>
      <c r="G35" s="189"/>
      <c r="H35" s="183"/>
      <c r="I35" s="183"/>
    </row>
    <row r="36" spans="1:9" ht="15" x14ac:dyDescent="0.3">
      <c r="A36" s="183"/>
      <c r="B36" s="183"/>
      <c r="C36" s="183" t="s">
        <v>374</v>
      </c>
      <c r="D36" s="183"/>
      <c r="E36" s="183"/>
      <c r="F36" s="183"/>
      <c r="G36" s="183"/>
      <c r="H36" s="183"/>
      <c r="I36" s="183"/>
    </row>
    <row r="37" spans="1:9" x14ac:dyDescent="0.2">
      <c r="A37" s="191"/>
      <c r="B37" s="191"/>
      <c r="C37" s="191" t="s">
        <v>139</v>
      </c>
      <c r="D37" s="191"/>
      <c r="E37" s="191"/>
      <c r="F37" s="191"/>
      <c r="G37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6"/>
  <sheetViews>
    <sheetView view="pageBreakPreview" zoomScale="80" zoomScaleSheetLayoutView="80" workbookViewId="0">
      <selection activeCell="X47" sqref="X47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441</v>
      </c>
      <c r="B1" s="76"/>
      <c r="C1" s="76"/>
      <c r="D1" s="76"/>
      <c r="E1" s="76"/>
      <c r="F1" s="76"/>
      <c r="G1" s="497" t="s">
        <v>109</v>
      </c>
      <c r="H1" s="497"/>
      <c r="I1" s="321"/>
    </row>
    <row r="2" spans="1:9" ht="15" x14ac:dyDescent="0.3">
      <c r="A2" s="75" t="s">
        <v>140</v>
      </c>
      <c r="B2" s="76"/>
      <c r="C2" s="76"/>
      <c r="D2" s="76"/>
      <c r="E2" s="76"/>
      <c r="F2" s="76"/>
      <c r="G2" s="495" t="str">
        <f>'ფორმა N1'!L2</f>
        <v>25.11.19 -31.12.19</v>
      </c>
      <c r="H2" s="495"/>
      <c r="I2" s="75"/>
    </row>
    <row r="3" spans="1:9" ht="15" x14ac:dyDescent="0.3">
      <c r="A3" s="75"/>
      <c r="B3" s="75"/>
      <c r="C3" s="75"/>
      <c r="D3" s="75"/>
      <c r="E3" s="75"/>
      <c r="F3" s="75"/>
      <c r="G3" s="255"/>
      <c r="H3" s="255"/>
      <c r="I3" s="321"/>
    </row>
    <row r="4" spans="1:9" ht="15" x14ac:dyDescent="0.3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4"/>
      <c r="B7" s="254"/>
      <c r="C7" s="254"/>
      <c r="D7" s="254"/>
      <c r="E7" s="254"/>
      <c r="F7" s="254"/>
      <c r="G7" s="77"/>
      <c r="H7" s="77"/>
      <c r="I7" s="321"/>
    </row>
    <row r="8" spans="1:9" ht="45" x14ac:dyDescent="0.2">
      <c r="A8" s="317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 x14ac:dyDescent="0.2">
      <c r="A9" s="318"/>
      <c r="B9" s="319"/>
      <c r="C9" s="97"/>
      <c r="D9" s="97"/>
      <c r="E9" s="97"/>
      <c r="F9" s="97"/>
      <c r="G9" s="97"/>
      <c r="H9" s="4"/>
      <c r="I9" s="4"/>
    </row>
    <row r="10" spans="1:9" ht="15" x14ac:dyDescent="0.2">
      <c r="A10" s="318"/>
      <c r="B10" s="319"/>
      <c r="C10" s="97"/>
      <c r="D10" s="97"/>
      <c r="E10" s="97"/>
      <c r="F10" s="97"/>
      <c r="G10" s="97"/>
      <c r="H10" s="4"/>
      <c r="I10" s="4"/>
    </row>
    <row r="11" spans="1:9" ht="15" x14ac:dyDescent="0.2">
      <c r="A11" s="318"/>
      <c r="B11" s="319"/>
      <c r="C11" s="86"/>
      <c r="D11" s="86"/>
      <c r="E11" s="86"/>
      <c r="F11" s="86"/>
      <c r="G11" s="86"/>
      <c r="H11" s="4"/>
      <c r="I11" s="4"/>
    </row>
    <row r="12" spans="1:9" ht="15" x14ac:dyDescent="0.2">
      <c r="A12" s="318"/>
      <c r="B12" s="319"/>
      <c r="C12" s="86"/>
      <c r="D12" s="86"/>
      <c r="E12" s="86"/>
      <c r="F12" s="86"/>
      <c r="G12" s="86"/>
      <c r="H12" s="4"/>
      <c r="I12" s="4"/>
    </row>
    <row r="13" spans="1:9" ht="15" x14ac:dyDescent="0.2">
      <c r="A13" s="318"/>
      <c r="B13" s="319"/>
      <c r="C13" s="86"/>
      <c r="D13" s="86"/>
      <c r="E13" s="86"/>
      <c r="F13" s="86"/>
      <c r="G13" s="86"/>
      <c r="H13" s="4"/>
      <c r="I13" s="4"/>
    </row>
    <row r="14" spans="1:9" ht="15" x14ac:dyDescent="0.2">
      <c r="A14" s="318"/>
      <c r="B14" s="319"/>
      <c r="C14" s="86"/>
      <c r="D14" s="86"/>
      <c r="E14" s="86"/>
      <c r="F14" s="86"/>
      <c r="G14" s="86"/>
      <c r="H14" s="4"/>
      <c r="I14" s="4"/>
    </row>
    <row r="15" spans="1:9" ht="15" x14ac:dyDescent="0.2">
      <c r="A15" s="318"/>
      <c r="B15" s="319"/>
      <c r="C15" s="86"/>
      <c r="D15" s="86"/>
      <c r="E15" s="86"/>
      <c r="F15" s="86"/>
      <c r="G15" s="86"/>
      <c r="H15" s="4"/>
      <c r="I15" s="4"/>
    </row>
    <row r="16" spans="1:9" ht="15" x14ac:dyDescent="0.2">
      <c r="A16" s="318"/>
      <c r="B16" s="319"/>
      <c r="C16" s="86"/>
      <c r="D16" s="86"/>
      <c r="E16" s="86"/>
      <c r="F16" s="86"/>
      <c r="G16" s="86"/>
      <c r="H16" s="4"/>
      <c r="I16" s="4"/>
    </row>
    <row r="17" spans="1:9" ht="15" x14ac:dyDescent="0.2">
      <c r="A17" s="318"/>
      <c r="B17" s="319"/>
      <c r="C17" s="86"/>
      <c r="D17" s="86"/>
      <c r="E17" s="86"/>
      <c r="F17" s="86"/>
      <c r="G17" s="86"/>
      <c r="H17" s="4"/>
      <c r="I17" s="4"/>
    </row>
    <row r="18" spans="1:9" ht="15" x14ac:dyDescent="0.2">
      <c r="A18" s="318"/>
      <c r="B18" s="319"/>
      <c r="C18" s="86"/>
      <c r="D18" s="86"/>
      <c r="E18" s="86"/>
      <c r="F18" s="86"/>
      <c r="G18" s="86"/>
      <c r="H18" s="4"/>
      <c r="I18" s="4"/>
    </row>
    <row r="19" spans="1:9" ht="15" x14ac:dyDescent="0.2">
      <c r="A19" s="318"/>
      <c r="B19" s="319"/>
      <c r="C19" s="86"/>
      <c r="D19" s="86"/>
      <c r="E19" s="86"/>
      <c r="F19" s="86"/>
      <c r="G19" s="86"/>
      <c r="H19" s="4"/>
      <c r="I19" s="4"/>
    </row>
    <row r="20" spans="1:9" ht="15" x14ac:dyDescent="0.2">
      <c r="A20" s="318"/>
      <c r="B20" s="319"/>
      <c r="C20" s="86"/>
      <c r="D20" s="86"/>
      <c r="E20" s="86"/>
      <c r="F20" s="86"/>
      <c r="G20" s="86"/>
      <c r="H20" s="4"/>
      <c r="I20" s="4"/>
    </row>
    <row r="21" spans="1:9" ht="15" x14ac:dyDescent="0.2">
      <c r="A21" s="318"/>
      <c r="B21" s="319"/>
      <c r="C21" s="86"/>
      <c r="D21" s="86"/>
      <c r="E21" s="86"/>
      <c r="F21" s="86"/>
      <c r="G21" s="86"/>
      <c r="H21" s="4"/>
      <c r="I21" s="4"/>
    </row>
    <row r="22" spans="1:9" ht="15" x14ac:dyDescent="0.2">
      <c r="A22" s="318"/>
      <c r="B22" s="319"/>
      <c r="C22" s="86"/>
      <c r="D22" s="86"/>
      <c r="E22" s="86"/>
      <c r="F22" s="86"/>
      <c r="G22" s="86"/>
      <c r="H22" s="4"/>
      <c r="I22" s="4"/>
    </row>
    <row r="23" spans="1:9" ht="15" x14ac:dyDescent="0.2">
      <c r="A23" s="318"/>
      <c r="B23" s="319"/>
      <c r="C23" s="86"/>
      <c r="D23" s="86"/>
      <c r="E23" s="86"/>
      <c r="F23" s="86"/>
      <c r="G23" s="86"/>
      <c r="H23" s="4"/>
      <c r="I23" s="4"/>
    </row>
    <row r="24" spans="1:9" ht="15" x14ac:dyDescent="0.2">
      <c r="A24" s="318"/>
      <c r="B24" s="319"/>
      <c r="C24" s="86"/>
      <c r="D24" s="86"/>
      <c r="E24" s="86"/>
      <c r="F24" s="86"/>
      <c r="G24" s="86"/>
      <c r="H24" s="4"/>
      <c r="I24" s="4"/>
    </row>
    <row r="25" spans="1:9" ht="15" x14ac:dyDescent="0.2">
      <c r="A25" s="318"/>
      <c r="B25" s="319"/>
      <c r="C25" s="86"/>
      <c r="D25" s="86"/>
      <c r="E25" s="86"/>
      <c r="F25" s="86"/>
      <c r="G25" s="86"/>
      <c r="H25" s="4"/>
      <c r="I25" s="4"/>
    </row>
    <row r="26" spans="1:9" ht="15" x14ac:dyDescent="0.2">
      <c r="A26" s="318"/>
      <c r="B26" s="319"/>
      <c r="C26" s="86"/>
      <c r="D26" s="86"/>
      <c r="E26" s="86"/>
      <c r="F26" s="86"/>
      <c r="G26" s="86"/>
      <c r="H26" s="4"/>
      <c r="I26" s="4"/>
    </row>
    <row r="27" spans="1:9" ht="15" x14ac:dyDescent="0.2">
      <c r="A27" s="318"/>
      <c r="B27" s="319"/>
      <c r="C27" s="86"/>
      <c r="D27" s="86"/>
      <c r="E27" s="86"/>
      <c r="F27" s="86"/>
      <c r="G27" s="86"/>
      <c r="H27" s="4"/>
      <c r="I27" s="4"/>
    </row>
    <row r="28" spans="1:9" ht="15" x14ac:dyDescent="0.2">
      <c r="A28" s="318"/>
      <c r="B28" s="319"/>
      <c r="C28" s="86"/>
      <c r="D28" s="86"/>
      <c r="E28" s="86"/>
      <c r="F28" s="86"/>
      <c r="G28" s="86"/>
      <c r="H28" s="4"/>
      <c r="I28" s="4"/>
    </row>
    <row r="29" spans="1:9" ht="15" x14ac:dyDescent="0.2">
      <c r="A29" s="318"/>
      <c r="B29" s="319"/>
      <c r="C29" s="86"/>
      <c r="D29" s="86"/>
      <c r="E29" s="86"/>
      <c r="F29" s="86"/>
      <c r="G29" s="86"/>
      <c r="H29" s="4"/>
      <c r="I29" s="4"/>
    </row>
    <row r="30" spans="1:9" ht="15" x14ac:dyDescent="0.2">
      <c r="A30" s="318"/>
      <c r="B30" s="319"/>
      <c r="C30" s="86"/>
      <c r="D30" s="86"/>
      <c r="E30" s="86"/>
      <c r="F30" s="86"/>
      <c r="G30" s="86"/>
      <c r="H30" s="4"/>
      <c r="I30" s="4"/>
    </row>
    <row r="31" spans="1:9" ht="15" x14ac:dyDescent="0.2">
      <c r="A31" s="318"/>
      <c r="B31" s="319"/>
      <c r="C31" s="86"/>
      <c r="D31" s="86"/>
      <c r="E31" s="86"/>
      <c r="F31" s="86"/>
      <c r="G31" s="86"/>
      <c r="H31" s="4"/>
      <c r="I31" s="4"/>
    </row>
    <row r="32" spans="1:9" ht="15" x14ac:dyDescent="0.2">
      <c r="A32" s="318"/>
      <c r="B32" s="319"/>
      <c r="C32" s="86"/>
      <c r="D32" s="86"/>
      <c r="E32" s="86"/>
      <c r="F32" s="86"/>
      <c r="G32" s="86"/>
      <c r="H32" s="4"/>
      <c r="I32" s="4"/>
    </row>
    <row r="33" spans="1:9" ht="15" x14ac:dyDescent="0.2">
      <c r="A33" s="318"/>
      <c r="B33" s="319"/>
      <c r="C33" s="86"/>
      <c r="D33" s="86"/>
      <c r="E33" s="86"/>
      <c r="F33" s="86"/>
      <c r="G33" s="86"/>
      <c r="H33" s="4"/>
      <c r="I33" s="4"/>
    </row>
    <row r="34" spans="1:9" ht="15" x14ac:dyDescent="0.3">
      <c r="A34" s="318"/>
      <c r="B34" s="320"/>
      <c r="C34" s="98"/>
      <c r="D34" s="98"/>
      <c r="E34" s="98"/>
      <c r="F34" s="98"/>
      <c r="G34" s="98" t="s">
        <v>325</v>
      </c>
      <c r="H34" s="85">
        <f>SUM(H9:H33)</f>
        <v>0</v>
      </c>
      <c r="I34" s="85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9" t="s">
        <v>442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9"/>
      <c r="B37" s="44"/>
      <c r="C37" s="44"/>
      <c r="D37" s="44"/>
      <c r="E37" s="44"/>
      <c r="F37" s="44"/>
      <c r="G37" s="2"/>
      <c r="H37" s="2"/>
    </row>
    <row r="38" spans="1:9" ht="15" x14ac:dyDescent="0.3">
      <c r="A38" s="199"/>
      <c r="B38" s="2"/>
      <c r="C38" s="2"/>
      <c r="D38" s="2"/>
      <c r="E38" s="2"/>
      <c r="F38" s="2"/>
      <c r="G38" s="2"/>
      <c r="H38" s="2"/>
    </row>
    <row r="39" spans="1:9" ht="15" x14ac:dyDescent="0.3">
      <c r="A39" s="199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8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266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139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ColWidth="9.140625" defaultRowHeight="12.75" x14ac:dyDescent="0.2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 x14ac:dyDescent="0.3">
      <c r="A1" s="73" t="s">
        <v>443</v>
      </c>
      <c r="B1" s="73"/>
      <c r="C1" s="76"/>
      <c r="D1" s="76"/>
      <c r="E1" s="76"/>
      <c r="F1" s="76"/>
      <c r="G1" s="497" t="s">
        <v>109</v>
      </c>
      <c r="H1" s="497"/>
    </row>
    <row r="2" spans="1:10" ht="15" x14ac:dyDescent="0.3">
      <c r="A2" s="75" t="s">
        <v>140</v>
      </c>
      <c r="B2" s="73"/>
      <c r="C2" s="76"/>
      <c r="D2" s="76"/>
      <c r="E2" s="76"/>
      <c r="F2" s="76"/>
      <c r="G2" s="495" t="str">
        <f>'ფორმა N1'!L2</f>
        <v>25.11.19 -31.12.19</v>
      </c>
      <c r="H2" s="495"/>
    </row>
    <row r="3" spans="1:10" ht="15" x14ac:dyDescent="0.3">
      <c r="A3" s="75"/>
      <c r="B3" s="75"/>
      <c r="C3" s="75"/>
      <c r="D3" s="75"/>
      <c r="E3" s="75"/>
      <c r="F3" s="75"/>
      <c r="G3" s="255"/>
      <c r="H3" s="255"/>
    </row>
    <row r="4" spans="1:10" ht="15" x14ac:dyDescent="0.3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90" t="str">
        <f>'ფორმა N1'!A5</f>
        <v>ააიპ მოძრაობა ლელო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4"/>
      <c r="B7" s="254"/>
      <c r="C7" s="254"/>
      <c r="D7" s="254"/>
      <c r="E7" s="254"/>
      <c r="F7" s="254"/>
      <c r="G7" s="77"/>
      <c r="H7" s="77"/>
    </row>
    <row r="8" spans="1:10" ht="30" x14ac:dyDescent="0.2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6" t="s">
        <v>334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16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 x14ac:dyDescent="0.3">
      <c r="A35" s="214"/>
      <c r="B35" s="214"/>
      <c r="C35" s="214"/>
      <c r="D35" s="214"/>
      <c r="E35" s="214"/>
      <c r="F35" s="214"/>
      <c r="G35" s="214"/>
      <c r="H35" s="183"/>
      <c r="I35" s="183"/>
    </row>
    <row r="36" spans="1:9" ht="15" x14ac:dyDescent="0.3">
      <c r="A36" s="215" t="s">
        <v>444</v>
      </c>
      <c r="B36" s="215"/>
      <c r="C36" s="214"/>
      <c r="D36" s="214"/>
      <c r="E36" s="214"/>
      <c r="F36" s="214"/>
      <c r="G36" s="214"/>
      <c r="H36" s="183"/>
      <c r="I36" s="183"/>
    </row>
    <row r="37" spans="1:9" ht="15" x14ac:dyDescent="0.3">
      <c r="A37" s="215"/>
      <c r="B37" s="215"/>
      <c r="C37" s="214"/>
      <c r="D37" s="214"/>
      <c r="E37" s="214"/>
      <c r="F37" s="214"/>
      <c r="G37" s="214"/>
      <c r="H37" s="183"/>
      <c r="I37" s="183"/>
    </row>
    <row r="38" spans="1:9" ht="15" x14ac:dyDescent="0.3">
      <c r="A38" s="215"/>
      <c r="B38" s="215"/>
      <c r="C38" s="183"/>
      <c r="D38" s="183"/>
      <c r="E38" s="183"/>
      <c r="F38" s="183"/>
      <c r="G38" s="183"/>
      <c r="H38" s="183"/>
      <c r="I38" s="183"/>
    </row>
    <row r="39" spans="1:9" ht="15" x14ac:dyDescent="0.3">
      <c r="A39" s="215"/>
      <c r="B39" s="215"/>
      <c r="C39" s="183"/>
      <c r="D39" s="183"/>
      <c r="E39" s="183"/>
      <c r="F39" s="183"/>
      <c r="G39" s="183"/>
      <c r="H39" s="183"/>
      <c r="I39" s="183"/>
    </row>
    <row r="40" spans="1:9" x14ac:dyDescent="0.2">
      <c r="A40" s="211"/>
      <c r="B40" s="211"/>
      <c r="C40" s="211"/>
      <c r="D40" s="211"/>
      <c r="E40" s="211"/>
      <c r="F40" s="211"/>
      <c r="G40" s="211"/>
      <c r="H40" s="211"/>
      <c r="I40" s="211"/>
    </row>
    <row r="41" spans="1:9" ht="15" x14ac:dyDescent="0.3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 x14ac:dyDescent="0.3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 x14ac:dyDescent="0.3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 x14ac:dyDescent="0.3">
      <c r="A44" s="189"/>
      <c r="B44" s="189"/>
      <c r="C44" s="189" t="s">
        <v>400</v>
      </c>
      <c r="D44" s="189"/>
      <c r="E44" s="214"/>
      <c r="F44" s="189"/>
      <c r="G44" s="189"/>
      <c r="H44" s="183"/>
      <c r="I44" s="190"/>
    </row>
    <row r="45" spans="1:9" ht="15" x14ac:dyDescent="0.3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 x14ac:dyDescent="0.2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ColWidth="9.140625" defaultRowHeight="12.75" x14ac:dyDescent="0.2"/>
  <cols>
    <col min="1" max="1" width="5.42578125" style="184" customWidth="1"/>
    <col min="2" max="2" width="20.28515625" style="184" bestFit="1" customWidth="1"/>
    <col min="3" max="3" width="20.85546875" style="184" bestFit="1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 x14ac:dyDescent="0.3">
      <c r="A2" s="504" t="s">
        <v>445</v>
      </c>
      <c r="B2" s="504"/>
      <c r="C2" s="504"/>
      <c r="D2" s="504"/>
      <c r="E2" s="504"/>
      <c r="F2" s="308"/>
      <c r="G2" s="76"/>
      <c r="H2" s="76"/>
      <c r="I2" s="76"/>
      <c r="J2" s="76"/>
      <c r="K2" s="255"/>
      <c r="L2" s="256"/>
      <c r="M2" s="256" t="s">
        <v>109</v>
      </c>
    </row>
    <row r="3" spans="1:13" ht="15" x14ac:dyDescent="0.3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55"/>
      <c r="L3" s="495" t="str">
        <f>'ფორმა N1'!L2</f>
        <v>25.11.19 -31.12.19</v>
      </c>
      <c r="M3" s="495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5"/>
      <c r="L4" s="255"/>
      <c r="M4" s="255"/>
    </row>
    <row r="5" spans="1:13" ht="15" x14ac:dyDescent="0.3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390" t="str">
        <f>'ფორმა N1'!A5</f>
        <v>ააიპ მოძრაობა ლელო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4"/>
      <c r="B8" s="335"/>
      <c r="C8" s="254"/>
      <c r="D8" s="254"/>
      <c r="E8" s="254"/>
      <c r="F8" s="254"/>
      <c r="G8" s="254"/>
      <c r="H8" s="254"/>
      <c r="I8" s="254"/>
      <c r="J8" s="254"/>
      <c r="K8" s="77"/>
      <c r="L8" s="77"/>
      <c r="M8" s="77"/>
    </row>
    <row r="9" spans="1:13" ht="45" x14ac:dyDescent="0.2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 x14ac:dyDescent="0.2">
      <c r="A10" s="97">
        <v>1</v>
      </c>
      <c r="B10" s="342"/>
      <c r="C10" s="309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 x14ac:dyDescent="0.2">
      <c r="A11" s="97">
        <v>2</v>
      </c>
      <c r="B11" s="342"/>
      <c r="C11" s="309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 x14ac:dyDescent="0.2">
      <c r="A12" s="97">
        <v>3</v>
      </c>
      <c r="B12" s="342"/>
      <c r="C12" s="309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 x14ac:dyDescent="0.2">
      <c r="A13" s="97">
        <v>4</v>
      </c>
      <c r="B13" s="342"/>
      <c r="C13" s="309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 x14ac:dyDescent="0.2">
      <c r="A14" s="97">
        <v>5</v>
      </c>
      <c r="B14" s="342"/>
      <c r="C14" s="309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 x14ac:dyDescent="0.2">
      <c r="A15" s="97">
        <v>6</v>
      </c>
      <c r="B15" s="342"/>
      <c r="C15" s="309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 x14ac:dyDescent="0.2">
      <c r="A16" s="97">
        <v>7</v>
      </c>
      <c r="B16" s="342"/>
      <c r="C16" s="309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 x14ac:dyDescent="0.2">
      <c r="A17" s="97">
        <v>8</v>
      </c>
      <c r="B17" s="342"/>
      <c r="C17" s="309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 x14ac:dyDescent="0.2">
      <c r="A18" s="97">
        <v>9</v>
      </c>
      <c r="B18" s="342"/>
      <c r="C18" s="309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 x14ac:dyDescent="0.2">
      <c r="A19" s="97">
        <v>10</v>
      </c>
      <c r="B19" s="342"/>
      <c r="C19" s="309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342"/>
      <c r="C20" s="309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342"/>
      <c r="C21" s="309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342"/>
      <c r="C22" s="309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342"/>
      <c r="C23" s="309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342"/>
      <c r="C24" s="309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342"/>
      <c r="C25" s="309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342"/>
      <c r="C26" s="309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342"/>
      <c r="C27" s="309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342"/>
      <c r="C28" s="309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342"/>
      <c r="C29" s="309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342"/>
      <c r="C30" s="309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342"/>
      <c r="C31" s="309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342"/>
      <c r="C32" s="309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342"/>
      <c r="C33" s="309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271</v>
      </c>
      <c r="B34" s="343"/>
      <c r="C34" s="309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343"/>
      <c r="C35" s="309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 x14ac:dyDescent="0.3">
      <c r="A36" s="214"/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183"/>
    </row>
    <row r="37" spans="1:13" ht="15" x14ac:dyDescent="0.3">
      <c r="A37" s="215" t="s">
        <v>457</v>
      </c>
      <c r="B37" s="215"/>
      <c r="C37" s="215"/>
      <c r="D37" s="214"/>
      <c r="E37" s="214"/>
      <c r="F37" s="214"/>
      <c r="G37" s="214"/>
      <c r="H37" s="214"/>
      <c r="I37" s="214"/>
      <c r="J37" s="214"/>
      <c r="K37" s="214"/>
      <c r="L37" s="183"/>
    </row>
    <row r="38" spans="1:13" ht="15" x14ac:dyDescent="0.3">
      <c r="A38" s="215" t="s">
        <v>458</v>
      </c>
      <c r="B38" s="215"/>
      <c r="C38" s="215"/>
      <c r="D38" s="214"/>
      <c r="E38" s="214"/>
      <c r="F38" s="214"/>
      <c r="G38" s="214"/>
      <c r="H38" s="214"/>
      <c r="I38" s="214"/>
      <c r="J38" s="214"/>
      <c r="K38" s="214"/>
      <c r="L38" s="183"/>
    </row>
    <row r="39" spans="1:13" ht="15" x14ac:dyDescent="0.3">
      <c r="A39" s="199" t="s">
        <v>459</v>
      </c>
      <c r="B39" s="199"/>
      <c r="C39" s="215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 x14ac:dyDescent="0.3">
      <c r="A40" s="199" t="s">
        <v>460</v>
      </c>
      <c r="B40" s="199"/>
      <c r="C40" s="215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" customHeight="1" x14ac:dyDescent="0.2">
      <c r="A41" s="509" t="s">
        <v>477</v>
      </c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</row>
    <row r="42" spans="1:13" ht="15" customHeight="1" x14ac:dyDescent="0.2">
      <c r="A42" s="509"/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</row>
    <row r="43" spans="1:13" ht="12.75" customHeight="1" x14ac:dyDescent="0.2">
      <c r="A43" s="333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</row>
    <row r="44" spans="1:13" ht="15" x14ac:dyDescent="0.3">
      <c r="A44" s="505" t="s">
        <v>107</v>
      </c>
      <c r="B44" s="505"/>
      <c r="C44" s="505"/>
      <c r="D44" s="310"/>
      <c r="E44" s="311"/>
      <c r="F44" s="311"/>
      <c r="G44" s="310"/>
      <c r="H44" s="310"/>
      <c r="I44" s="310"/>
      <c r="J44" s="310"/>
      <c r="K44" s="310"/>
      <c r="L44" s="183"/>
    </row>
    <row r="45" spans="1:13" ht="15" x14ac:dyDescent="0.3">
      <c r="A45" s="310"/>
      <c r="B45" s="310"/>
      <c r="C45" s="311"/>
      <c r="D45" s="310"/>
      <c r="E45" s="311"/>
      <c r="F45" s="311"/>
      <c r="G45" s="310"/>
      <c r="H45" s="310"/>
      <c r="I45" s="310"/>
      <c r="J45" s="310"/>
      <c r="K45" s="312"/>
      <c r="L45" s="183"/>
    </row>
    <row r="46" spans="1:13" ht="15" customHeight="1" x14ac:dyDescent="0.3">
      <c r="A46" s="310"/>
      <c r="B46" s="310"/>
      <c r="C46" s="311"/>
      <c r="D46" s="506" t="s">
        <v>263</v>
      </c>
      <c r="E46" s="506"/>
      <c r="F46" s="313"/>
      <c r="G46" s="314"/>
      <c r="H46" s="507" t="s">
        <v>461</v>
      </c>
      <c r="I46" s="507"/>
      <c r="J46" s="507"/>
      <c r="K46" s="315"/>
      <c r="L46" s="183"/>
    </row>
    <row r="47" spans="1:13" ht="15" x14ac:dyDescent="0.3">
      <c r="A47" s="310"/>
      <c r="B47" s="310"/>
      <c r="C47" s="311"/>
      <c r="D47" s="310"/>
      <c r="E47" s="311"/>
      <c r="F47" s="311"/>
      <c r="G47" s="310"/>
      <c r="H47" s="508"/>
      <c r="I47" s="508"/>
      <c r="J47" s="508"/>
      <c r="K47" s="315"/>
      <c r="L47" s="183"/>
    </row>
    <row r="48" spans="1:13" ht="15" x14ac:dyDescent="0.3">
      <c r="A48" s="310"/>
      <c r="B48" s="310"/>
      <c r="C48" s="311"/>
      <c r="D48" s="503" t="s">
        <v>139</v>
      </c>
      <c r="E48" s="503"/>
      <c r="F48" s="313"/>
      <c r="G48" s="314"/>
      <c r="H48" s="310"/>
      <c r="I48" s="310"/>
      <c r="J48" s="310"/>
      <c r="K48" s="310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I32"/>
  <sheetViews>
    <sheetView showGridLines="0" view="pageBreakPreview" zoomScale="80" zoomScaleNormal="100" zoomScaleSheetLayoutView="80" workbookViewId="0"/>
  </sheetViews>
  <sheetFormatPr defaultColWidth="9.140625"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3" t="s">
        <v>424</v>
      </c>
      <c r="B1" s="75"/>
      <c r="C1" s="511" t="s">
        <v>109</v>
      </c>
      <c r="D1" s="511"/>
    </row>
    <row r="2" spans="1:5" x14ac:dyDescent="0.3">
      <c r="A2" s="73" t="s">
        <v>425</v>
      </c>
      <c r="B2" s="75"/>
      <c r="C2" s="495" t="str">
        <f>'ფორმა N1'!L2</f>
        <v>25.11.19 -31.12.19</v>
      </c>
      <c r="D2" s="496"/>
    </row>
    <row r="3" spans="1:5" x14ac:dyDescent="0.3">
      <c r="A3" s="75" t="s">
        <v>140</v>
      </c>
      <c r="B3" s="75"/>
      <c r="C3" s="74"/>
      <c r="D3" s="74"/>
    </row>
    <row r="4" spans="1:5" x14ac:dyDescent="0.3">
      <c r="A4" s="73"/>
      <c r="B4" s="75"/>
      <c r="C4" s="74"/>
      <c r="D4" s="74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 x14ac:dyDescent="0.3">
      <c r="A6" s="118" t="str">
        <f>'ფორმა N1'!A5</f>
        <v>ააიპ მოძრაობა ლელო</v>
      </c>
      <c r="B6" s="119"/>
      <c r="C6" s="119"/>
      <c r="D6" s="59"/>
      <c r="E6" s="5"/>
    </row>
    <row r="7" spans="1:5" x14ac:dyDescent="0.3">
      <c r="A7" s="76"/>
      <c r="B7" s="76"/>
      <c r="C7" s="76"/>
      <c r="D7" s="75"/>
      <c r="E7" s="5"/>
    </row>
    <row r="8" spans="1:5" s="6" customFormat="1" x14ac:dyDescent="0.3">
      <c r="A8" s="99"/>
      <c r="B8" s="99"/>
      <c r="C8" s="77"/>
      <c r="D8" s="77"/>
    </row>
    <row r="9" spans="1:5" s="6" customFormat="1" ht="30" x14ac:dyDescent="0.3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 x14ac:dyDescent="0.2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2" customFormat="1" ht="12.75" x14ac:dyDescent="0.2"/>
    <row r="26" spans="1:9" x14ac:dyDescent="0.3">
      <c r="A26" s="68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8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5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0"/>
  <sheetViews>
    <sheetView showGridLines="0" view="pageBreakPreview" zoomScale="80" zoomScaleNormal="100" zoomScaleSheetLayoutView="80" workbookViewId="0">
      <selection activeCell="B12" sqref="B12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426</v>
      </c>
      <c r="B1" s="76"/>
      <c r="C1" s="497" t="s">
        <v>109</v>
      </c>
      <c r="D1" s="497"/>
      <c r="E1" s="90"/>
    </row>
    <row r="2" spans="1:5" s="6" customFormat="1" x14ac:dyDescent="0.3">
      <c r="A2" s="73" t="s">
        <v>423</v>
      </c>
      <c r="B2" s="76"/>
      <c r="C2" s="495" t="str">
        <f>'ფორმა N1'!L2</f>
        <v>25.11.19 -31.12.19</v>
      </c>
      <c r="D2" s="495"/>
      <c r="E2" s="90"/>
    </row>
    <row r="3" spans="1:5" s="6" customFormat="1" x14ac:dyDescent="0.3">
      <c r="A3" s="75" t="s">
        <v>140</v>
      </c>
      <c r="B3" s="73"/>
      <c r="C3" s="159"/>
      <c r="D3" s="159"/>
      <c r="E3" s="90"/>
    </row>
    <row r="4" spans="1:5" s="6" customFormat="1" x14ac:dyDescent="0.3">
      <c r="A4" s="75"/>
      <c r="B4" s="75"/>
      <c r="C4" s="159"/>
      <c r="D4" s="159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90" t="str">
        <f>'ფორმა N1'!A5</f>
        <v>ააიპ მოძრაობა ლელო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8"/>
      <c r="B8" s="158"/>
      <c r="C8" s="77"/>
      <c r="D8" s="77"/>
      <c r="E8" s="90"/>
    </row>
    <row r="9" spans="1:5" s="6" customFormat="1" ht="30" x14ac:dyDescent="0.3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292</v>
      </c>
      <c r="B10" s="97"/>
      <c r="C10" s="4"/>
      <c r="D10" s="4"/>
      <c r="E10" s="92"/>
    </row>
    <row r="11" spans="1:5" s="10" customFormat="1" x14ac:dyDescent="0.2">
      <c r="A11" s="97" t="s">
        <v>293</v>
      </c>
      <c r="B11" s="97"/>
      <c r="C11" s="4"/>
      <c r="D11" s="4"/>
      <c r="E11" s="93"/>
    </row>
    <row r="12" spans="1:5" s="10" customFormat="1" x14ac:dyDescent="0.2">
      <c r="A12" s="97" t="s">
        <v>294</v>
      </c>
      <c r="B12" s="86"/>
      <c r="C12" s="4"/>
      <c r="D12" s="4"/>
      <c r="E12" s="93"/>
    </row>
    <row r="13" spans="1:5" s="10" customFormat="1" x14ac:dyDescent="0.2">
      <c r="A13" s="86" t="s">
        <v>273</v>
      </c>
      <c r="B13" s="86"/>
      <c r="C13" s="4"/>
      <c r="D13" s="4"/>
      <c r="E13" s="93"/>
    </row>
    <row r="14" spans="1:5" s="10" customFormat="1" x14ac:dyDescent="0.2">
      <c r="A14" s="86" t="s">
        <v>273</v>
      </c>
      <c r="B14" s="86"/>
      <c r="C14" s="4"/>
      <c r="D14" s="4"/>
      <c r="E14" s="93"/>
    </row>
    <row r="15" spans="1:5" s="10" customFormat="1" x14ac:dyDescent="0.2">
      <c r="A15" s="86" t="s">
        <v>273</v>
      </c>
      <c r="B15" s="86"/>
      <c r="C15" s="4"/>
      <c r="D15" s="4"/>
      <c r="E15" s="93"/>
    </row>
    <row r="16" spans="1:5" s="10" customFormat="1" x14ac:dyDescent="0.2">
      <c r="A16" s="86" t="s">
        <v>273</v>
      </c>
      <c r="B16" s="86"/>
      <c r="C16" s="4"/>
      <c r="D16" s="4"/>
      <c r="E16" s="93"/>
    </row>
    <row r="17" spans="1:9" x14ac:dyDescent="0.3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9"/>
    </row>
    <row r="22" spans="1:9" x14ac:dyDescent="0.3">
      <c r="A22" s="199" t="s">
        <v>383</v>
      </c>
    </row>
    <row r="23" spans="1:9" s="22" customFormat="1" ht="12.75" x14ac:dyDescent="0.2"/>
    <row r="24" spans="1:9" x14ac:dyDescent="0.3">
      <c r="A24" s="68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8"/>
      <c r="B27" s="68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I93"/>
  <sheetViews>
    <sheetView showGridLines="0" view="pageBreakPreview" topLeftCell="A31" zoomScale="80" zoomScaleNormal="100" zoomScaleSheetLayoutView="80" workbookViewId="0">
      <selection activeCell="C10" sqref="C10:D10"/>
    </sheetView>
  </sheetViews>
  <sheetFormatPr defaultColWidth="9.140625" defaultRowHeight="15" x14ac:dyDescent="0.3"/>
  <cols>
    <col min="1" max="1" width="12.85546875" style="29" customWidth="1"/>
    <col min="2" max="2" width="63.42578125" style="28" customWidth="1"/>
    <col min="3" max="3" width="12.85546875" style="2" customWidth="1"/>
    <col min="4" max="4" width="17.7109375" style="2" bestFit="1" customWidth="1"/>
    <col min="5" max="5" width="0.85546875" style="2" customWidth="1"/>
    <col min="6" max="16384" width="9.140625" style="2"/>
  </cols>
  <sheetData>
    <row r="1" spans="1:5" x14ac:dyDescent="0.3">
      <c r="A1" s="73" t="s">
        <v>224</v>
      </c>
      <c r="B1" s="120"/>
      <c r="C1" s="512" t="s">
        <v>198</v>
      </c>
      <c r="D1" s="512"/>
      <c r="E1" s="104"/>
    </row>
    <row r="2" spans="1:5" x14ac:dyDescent="0.3">
      <c r="A2" s="75" t="s">
        <v>140</v>
      </c>
      <c r="B2" s="120"/>
      <c r="C2" s="76"/>
      <c r="D2" s="210" t="str">
        <f>'ფორმა N1'!L2</f>
        <v>25.11.19 -31.12.19</v>
      </c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ააიპ მოძრაობა ლელო</v>
      </c>
      <c r="B5" s="119"/>
      <c r="C5" s="119"/>
      <c r="D5" s="59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113</v>
      </c>
      <c r="B8" s="123" t="s">
        <v>190</v>
      </c>
      <c r="C8" s="123" t="s">
        <v>298</v>
      </c>
      <c r="D8" s="123" t="s">
        <v>252</v>
      </c>
      <c r="E8" s="104"/>
    </row>
    <row r="9" spans="1:5" x14ac:dyDescent="0.3">
      <c r="A9" s="49"/>
      <c r="B9" s="50"/>
      <c r="C9" s="152"/>
      <c r="D9" s="152"/>
      <c r="E9" s="104"/>
    </row>
    <row r="10" spans="1:5" x14ac:dyDescent="0.3">
      <c r="A10" s="51" t="s">
        <v>191</v>
      </c>
      <c r="B10" s="52"/>
      <c r="C10" s="124">
        <f>SUM(C11,C34)</f>
        <v>189708.06999999998</v>
      </c>
      <c r="D10" s="124">
        <f>SUM(D11,D34)</f>
        <v>243950.97999999998</v>
      </c>
      <c r="E10" s="104"/>
    </row>
    <row r="11" spans="1:5" x14ac:dyDescent="0.3">
      <c r="A11" s="53" t="s">
        <v>192</v>
      </c>
      <c r="B11" s="54"/>
      <c r="C11" s="84">
        <f>SUM(C12:C32)</f>
        <v>153961.09999999998</v>
      </c>
      <c r="D11" s="84">
        <f>SUM(D12:D32)</f>
        <v>90968.22</v>
      </c>
      <c r="E11" s="104"/>
    </row>
    <row r="12" spans="1:5" x14ac:dyDescent="0.3">
      <c r="A12" s="57">
        <v>1110</v>
      </c>
      <c r="B12" s="56" t="s">
        <v>142</v>
      </c>
      <c r="C12" s="8">
        <v>0</v>
      </c>
      <c r="D12" s="8">
        <v>0</v>
      </c>
      <c r="E12" s="104"/>
    </row>
    <row r="13" spans="1:5" x14ac:dyDescent="0.3">
      <c r="A13" s="57">
        <v>1120</v>
      </c>
      <c r="B13" s="56" t="s">
        <v>143</v>
      </c>
      <c r="C13" s="8">
        <v>0</v>
      </c>
      <c r="D13" s="8">
        <v>0</v>
      </c>
      <c r="E13" s="104"/>
    </row>
    <row r="14" spans="1:5" x14ac:dyDescent="0.3">
      <c r="A14" s="57">
        <v>1211</v>
      </c>
      <c r="B14" s="56" t="s">
        <v>144</v>
      </c>
      <c r="C14" s="8">
        <v>53201.61</v>
      </c>
      <c r="D14" s="8">
        <v>7120.46</v>
      </c>
      <c r="E14" s="104"/>
    </row>
    <row r="15" spans="1:5" x14ac:dyDescent="0.3">
      <c r="A15" s="57">
        <v>1212</v>
      </c>
      <c r="B15" s="56" t="s">
        <v>145</v>
      </c>
      <c r="C15" s="8">
        <v>30.68</v>
      </c>
      <c r="D15" s="8">
        <v>981.75</v>
      </c>
      <c r="E15" s="104"/>
    </row>
    <row r="16" spans="1:5" x14ac:dyDescent="0.3">
      <c r="A16" s="57">
        <v>1213</v>
      </c>
      <c r="B16" s="56" t="s">
        <v>146</v>
      </c>
      <c r="C16" s="8">
        <v>0</v>
      </c>
      <c r="D16" s="8">
        <v>0</v>
      </c>
      <c r="E16" s="104"/>
    </row>
    <row r="17" spans="1:5" x14ac:dyDescent="0.3">
      <c r="A17" s="57">
        <v>1214</v>
      </c>
      <c r="B17" s="56" t="s">
        <v>147</v>
      </c>
      <c r="C17" s="8">
        <v>0</v>
      </c>
      <c r="D17" s="8">
        <v>0</v>
      </c>
      <c r="E17" s="104"/>
    </row>
    <row r="18" spans="1:5" x14ac:dyDescent="0.3">
      <c r="A18" s="57">
        <v>1215</v>
      </c>
      <c r="B18" s="56" t="s">
        <v>148</v>
      </c>
      <c r="C18" s="8">
        <v>0</v>
      </c>
      <c r="D18" s="8">
        <v>0</v>
      </c>
      <c r="E18" s="104"/>
    </row>
    <row r="19" spans="1:5" x14ac:dyDescent="0.3">
      <c r="A19" s="57">
        <v>1300</v>
      </c>
      <c r="B19" s="56" t="s">
        <v>149</v>
      </c>
      <c r="C19" s="8">
        <v>0</v>
      </c>
      <c r="D19" s="8">
        <v>0</v>
      </c>
      <c r="E19" s="104"/>
    </row>
    <row r="20" spans="1:5" x14ac:dyDescent="0.3">
      <c r="A20" s="57">
        <v>1410</v>
      </c>
      <c r="B20" s="56" t="s">
        <v>150</v>
      </c>
      <c r="C20" s="8">
        <v>0</v>
      </c>
      <c r="D20" s="8">
        <v>0</v>
      </c>
      <c r="E20" s="104"/>
    </row>
    <row r="21" spans="1:5" x14ac:dyDescent="0.3">
      <c r="A21" s="57">
        <v>1421</v>
      </c>
      <c r="B21" s="56" t="s">
        <v>151</v>
      </c>
      <c r="C21" s="8">
        <v>0</v>
      </c>
      <c r="D21" s="8">
        <v>0</v>
      </c>
      <c r="E21" s="104"/>
    </row>
    <row r="22" spans="1:5" x14ac:dyDescent="0.3">
      <c r="A22" s="57">
        <v>1422</v>
      </c>
      <c r="B22" s="56" t="s">
        <v>152</v>
      </c>
      <c r="C22" s="8">
        <v>0</v>
      </c>
      <c r="D22" s="8">
        <v>0</v>
      </c>
      <c r="E22" s="104"/>
    </row>
    <row r="23" spans="1:5" x14ac:dyDescent="0.3">
      <c r="A23" s="57">
        <v>1423</v>
      </c>
      <c r="B23" s="56" t="s">
        <v>153</v>
      </c>
      <c r="C23" s="8">
        <v>6313.04</v>
      </c>
      <c r="D23" s="8">
        <v>1209.0899999999999</v>
      </c>
      <c r="E23" s="104"/>
    </row>
    <row r="24" spans="1:5" x14ac:dyDescent="0.3">
      <c r="A24" s="57">
        <v>1431</v>
      </c>
      <c r="B24" s="56" t="s">
        <v>154</v>
      </c>
      <c r="C24" s="8">
        <v>0</v>
      </c>
      <c r="D24" s="8">
        <v>0</v>
      </c>
      <c r="E24" s="104"/>
    </row>
    <row r="25" spans="1:5" x14ac:dyDescent="0.3">
      <c r="A25" s="57">
        <v>1432</v>
      </c>
      <c r="B25" s="56" t="s">
        <v>155</v>
      </c>
      <c r="C25" s="8">
        <v>0</v>
      </c>
      <c r="D25" s="8">
        <v>0</v>
      </c>
      <c r="E25" s="104"/>
    </row>
    <row r="26" spans="1:5" x14ac:dyDescent="0.3">
      <c r="A26" s="57">
        <v>1433</v>
      </c>
      <c r="B26" s="56" t="s">
        <v>156</v>
      </c>
      <c r="C26" s="8">
        <v>0</v>
      </c>
      <c r="D26" s="8">
        <v>0</v>
      </c>
      <c r="E26" s="104"/>
    </row>
    <row r="27" spans="1:5" x14ac:dyDescent="0.3">
      <c r="A27" s="57">
        <v>1441</v>
      </c>
      <c r="B27" s="56" t="s">
        <v>157</v>
      </c>
      <c r="C27" s="8">
        <v>0</v>
      </c>
      <c r="D27" s="8">
        <v>0</v>
      </c>
      <c r="E27" s="104"/>
    </row>
    <row r="28" spans="1:5" x14ac:dyDescent="0.3">
      <c r="A28" s="57">
        <v>1442</v>
      </c>
      <c r="B28" s="56" t="s">
        <v>158</v>
      </c>
      <c r="C28" s="8">
        <v>94415.76999999999</v>
      </c>
      <c r="D28" s="8">
        <v>81656.92</v>
      </c>
      <c r="E28" s="104"/>
    </row>
    <row r="29" spans="1:5" x14ac:dyDescent="0.3">
      <c r="A29" s="57">
        <v>1443</v>
      </c>
      <c r="B29" s="56" t="s">
        <v>159</v>
      </c>
      <c r="C29" s="8">
        <v>0</v>
      </c>
      <c r="D29" s="8">
        <v>0</v>
      </c>
      <c r="E29" s="104"/>
    </row>
    <row r="30" spans="1:5" x14ac:dyDescent="0.3">
      <c r="A30" s="57">
        <v>1444</v>
      </c>
      <c r="B30" s="56" t="s">
        <v>160</v>
      </c>
      <c r="C30" s="8">
        <v>0</v>
      </c>
      <c r="D30" s="8">
        <v>0</v>
      </c>
      <c r="E30" s="104"/>
    </row>
    <row r="31" spans="1:5" x14ac:dyDescent="0.3">
      <c r="A31" s="57">
        <v>1445</v>
      </c>
      <c r="B31" s="56" t="s">
        <v>161</v>
      </c>
      <c r="C31" s="8">
        <v>0</v>
      </c>
      <c r="D31" s="8">
        <v>0</v>
      </c>
      <c r="E31" s="104"/>
    </row>
    <row r="32" spans="1:5" x14ac:dyDescent="0.3">
      <c r="A32" s="57">
        <v>1446</v>
      </c>
      <c r="B32" s="56" t="s">
        <v>162</v>
      </c>
      <c r="C32" s="8">
        <v>0</v>
      </c>
      <c r="D32" s="8">
        <v>0</v>
      </c>
      <c r="E32" s="104"/>
    </row>
    <row r="33" spans="1:5" x14ac:dyDescent="0.3">
      <c r="A33" s="30"/>
      <c r="E33" s="104"/>
    </row>
    <row r="34" spans="1:5" x14ac:dyDescent="0.3">
      <c r="A34" s="58" t="s">
        <v>193</v>
      </c>
      <c r="B34" s="56"/>
      <c r="C34" s="84">
        <f>SUM(C35:C42)</f>
        <v>35746.970000000008</v>
      </c>
      <c r="D34" s="84">
        <f>SUM(D35:D42)</f>
        <v>152982.75999999998</v>
      </c>
      <c r="E34" s="104"/>
    </row>
    <row r="35" spans="1:5" x14ac:dyDescent="0.3">
      <c r="A35" s="57">
        <v>2110</v>
      </c>
      <c r="B35" s="56" t="s">
        <v>100</v>
      </c>
      <c r="C35" s="8">
        <v>0</v>
      </c>
      <c r="D35" s="8">
        <v>0</v>
      </c>
      <c r="E35" s="104"/>
    </row>
    <row r="36" spans="1:5" x14ac:dyDescent="0.3">
      <c r="A36" s="57">
        <v>2120</v>
      </c>
      <c r="B36" s="56" t="s">
        <v>163</v>
      </c>
      <c r="C36" s="8">
        <v>35746.970000000008</v>
      </c>
      <c r="D36" s="8">
        <v>152982.75999999998</v>
      </c>
      <c r="E36" s="104"/>
    </row>
    <row r="37" spans="1:5" x14ac:dyDescent="0.3">
      <c r="A37" s="57">
        <v>2130</v>
      </c>
      <c r="B37" s="56" t="s">
        <v>101</v>
      </c>
      <c r="C37" s="8">
        <v>0</v>
      </c>
      <c r="D37" s="8">
        <v>0</v>
      </c>
      <c r="E37" s="104"/>
    </row>
    <row r="38" spans="1:5" x14ac:dyDescent="0.3">
      <c r="A38" s="57">
        <v>2140</v>
      </c>
      <c r="B38" s="56" t="s">
        <v>389</v>
      </c>
      <c r="C38" s="8">
        <v>0</v>
      </c>
      <c r="D38" s="8">
        <v>0</v>
      </c>
      <c r="E38" s="104"/>
    </row>
    <row r="39" spans="1:5" x14ac:dyDescent="0.3">
      <c r="A39" s="57">
        <v>2150</v>
      </c>
      <c r="B39" s="56" t="s">
        <v>393</v>
      </c>
      <c r="C39" s="8">
        <v>0</v>
      </c>
      <c r="D39" s="8">
        <v>0</v>
      </c>
      <c r="E39" s="104"/>
    </row>
    <row r="40" spans="1:5" x14ac:dyDescent="0.3">
      <c r="A40" s="57">
        <v>2220</v>
      </c>
      <c r="B40" s="56" t="s">
        <v>102</v>
      </c>
      <c r="C40" s="8">
        <v>0</v>
      </c>
      <c r="D40" s="8">
        <v>0</v>
      </c>
      <c r="E40" s="104"/>
    </row>
    <row r="41" spans="1:5" x14ac:dyDescent="0.3">
      <c r="A41" s="57">
        <v>2300</v>
      </c>
      <c r="B41" s="56" t="s">
        <v>164</v>
      </c>
      <c r="C41" s="8">
        <v>0</v>
      </c>
      <c r="D41" s="8">
        <v>0</v>
      </c>
      <c r="E41" s="104"/>
    </row>
    <row r="42" spans="1:5" x14ac:dyDescent="0.3">
      <c r="A42" s="57">
        <v>2400</v>
      </c>
      <c r="B42" s="56" t="s">
        <v>165</v>
      </c>
      <c r="C42" s="8">
        <v>0</v>
      </c>
      <c r="D42" s="8">
        <v>0</v>
      </c>
      <c r="E42" s="104"/>
    </row>
    <row r="43" spans="1:5" x14ac:dyDescent="0.3">
      <c r="A43" s="31"/>
      <c r="C43" s="446"/>
      <c r="D43" s="446"/>
      <c r="E43" s="104"/>
    </row>
    <row r="44" spans="1:5" x14ac:dyDescent="0.3">
      <c r="A44" s="55" t="s">
        <v>197</v>
      </c>
      <c r="B44" s="56"/>
      <c r="C44" s="84">
        <f>SUM(C45,C64)</f>
        <v>189708.07000000004</v>
      </c>
      <c r="D44" s="84">
        <f>SUM(D45,D64)</f>
        <v>243950.98000000004</v>
      </c>
      <c r="E44" s="104"/>
    </row>
    <row r="45" spans="1:5" x14ac:dyDescent="0.3">
      <c r="A45" s="58" t="s">
        <v>194</v>
      </c>
      <c r="B45" s="56"/>
      <c r="C45" s="84">
        <f>SUM(C46:C61)</f>
        <v>61974.1</v>
      </c>
      <c r="D45" s="84">
        <f>SUM(D46:D61)</f>
        <v>104730.79</v>
      </c>
      <c r="E45" s="104"/>
    </row>
    <row r="46" spans="1:5" x14ac:dyDescent="0.3">
      <c r="A46" s="57">
        <v>3100</v>
      </c>
      <c r="B46" s="56" t="s">
        <v>166</v>
      </c>
      <c r="C46" s="8"/>
      <c r="D46" s="8"/>
      <c r="E46" s="104"/>
    </row>
    <row r="47" spans="1:5" x14ac:dyDescent="0.3">
      <c r="A47" s="57">
        <v>3210</v>
      </c>
      <c r="B47" s="56" t="s">
        <v>167</v>
      </c>
      <c r="C47" s="8">
        <f>55103.68+143.38</f>
        <v>55247.06</v>
      </c>
      <c r="D47" s="8">
        <f>83537.79+16303.7</f>
        <v>99841.489999999991</v>
      </c>
      <c r="E47" s="104"/>
    </row>
    <row r="48" spans="1:5" x14ac:dyDescent="0.3">
      <c r="A48" s="57">
        <v>3221</v>
      </c>
      <c r="B48" s="56" t="s">
        <v>168</v>
      </c>
      <c r="C48" s="8"/>
      <c r="D48" s="8"/>
      <c r="E48" s="104"/>
    </row>
    <row r="49" spans="1:5" x14ac:dyDescent="0.3">
      <c r="A49" s="57">
        <v>3222</v>
      </c>
      <c r="B49" s="56" t="s">
        <v>169</v>
      </c>
      <c r="C49" s="8"/>
      <c r="D49" s="8"/>
      <c r="E49" s="104"/>
    </row>
    <row r="50" spans="1:5" x14ac:dyDescent="0.3">
      <c r="A50" s="57">
        <v>3223</v>
      </c>
      <c r="B50" s="56" t="s">
        <v>170</v>
      </c>
      <c r="C50" s="8"/>
      <c r="D50" s="8"/>
      <c r="E50" s="104"/>
    </row>
    <row r="51" spans="1:5" x14ac:dyDescent="0.3">
      <c r="A51" s="57">
        <v>3224</v>
      </c>
      <c r="B51" s="56" t="s">
        <v>171</v>
      </c>
      <c r="C51" s="8">
        <v>6727.0400000000018</v>
      </c>
      <c r="D51" s="8">
        <v>4889.3000000000065</v>
      </c>
      <c r="E51" s="104"/>
    </row>
    <row r="52" spans="1:5" x14ac:dyDescent="0.3">
      <c r="A52" s="57">
        <v>3231</v>
      </c>
      <c r="B52" s="56" t="s">
        <v>172</v>
      </c>
      <c r="C52" s="8"/>
      <c r="D52" s="8">
        <v>0</v>
      </c>
      <c r="E52" s="104"/>
    </row>
    <row r="53" spans="1:5" x14ac:dyDescent="0.3">
      <c r="A53" s="57">
        <v>3232</v>
      </c>
      <c r="B53" s="56" t="s">
        <v>173</v>
      </c>
      <c r="C53" s="8"/>
      <c r="D53" s="8"/>
      <c r="E53" s="104"/>
    </row>
    <row r="54" spans="1:5" x14ac:dyDescent="0.3">
      <c r="A54" s="57">
        <v>3234</v>
      </c>
      <c r="B54" s="56" t="s">
        <v>174</v>
      </c>
      <c r="C54" s="8"/>
      <c r="D54" s="8"/>
      <c r="E54" s="104"/>
    </row>
    <row r="55" spans="1:5" ht="30" x14ac:dyDescent="0.3">
      <c r="A55" s="57">
        <v>3236</v>
      </c>
      <c r="B55" s="56" t="s">
        <v>189</v>
      </c>
      <c r="C55" s="8"/>
      <c r="D55" s="8"/>
      <c r="E55" s="104"/>
    </row>
    <row r="56" spans="1:5" ht="45" x14ac:dyDescent="0.3">
      <c r="A56" s="57">
        <v>3237</v>
      </c>
      <c r="B56" s="56" t="s">
        <v>175</v>
      </c>
      <c r="C56" s="8"/>
      <c r="D56" s="8"/>
      <c r="E56" s="104"/>
    </row>
    <row r="57" spans="1:5" x14ac:dyDescent="0.3">
      <c r="A57" s="57">
        <v>3241</v>
      </c>
      <c r="B57" s="56" t="s">
        <v>176</v>
      </c>
      <c r="C57" s="8"/>
      <c r="D57" s="8"/>
      <c r="E57" s="104"/>
    </row>
    <row r="58" spans="1:5" x14ac:dyDescent="0.3">
      <c r="A58" s="57">
        <v>3242</v>
      </c>
      <c r="B58" s="56" t="s">
        <v>177</v>
      </c>
      <c r="C58" s="8"/>
      <c r="D58" s="8"/>
      <c r="E58" s="104"/>
    </row>
    <row r="59" spans="1:5" x14ac:dyDescent="0.3">
      <c r="A59" s="57">
        <v>3243</v>
      </c>
      <c r="B59" s="56" t="s">
        <v>178</v>
      </c>
      <c r="C59" s="8"/>
      <c r="D59" s="8"/>
      <c r="E59" s="104"/>
    </row>
    <row r="60" spans="1:5" x14ac:dyDescent="0.3">
      <c r="A60" s="57">
        <v>3245</v>
      </c>
      <c r="B60" s="56" t="s">
        <v>179</v>
      </c>
      <c r="C60" s="8"/>
      <c r="D60" s="8"/>
      <c r="E60" s="104"/>
    </row>
    <row r="61" spans="1:5" x14ac:dyDescent="0.3">
      <c r="A61" s="57">
        <v>3246</v>
      </c>
      <c r="B61" s="56" t="s">
        <v>180</v>
      </c>
      <c r="C61" s="8"/>
      <c r="D61" s="8"/>
      <c r="E61" s="104"/>
    </row>
    <row r="62" spans="1:5" x14ac:dyDescent="0.3">
      <c r="A62" s="31"/>
      <c r="E62" s="104"/>
    </row>
    <row r="63" spans="1:5" x14ac:dyDescent="0.3">
      <c r="A63" s="32"/>
      <c r="E63" s="104"/>
    </row>
    <row r="64" spans="1:5" x14ac:dyDescent="0.3">
      <c r="A64" s="58" t="s">
        <v>195</v>
      </c>
      <c r="B64" s="56"/>
      <c r="C64" s="84">
        <f>SUM(C65:C67)</f>
        <v>127733.97000000003</v>
      </c>
      <c r="D64" s="84">
        <f>SUM(D65:D67)</f>
        <v>139220.19000000006</v>
      </c>
      <c r="E64" s="104"/>
    </row>
    <row r="65" spans="1:5" x14ac:dyDescent="0.3">
      <c r="A65" s="57">
        <v>5100</v>
      </c>
      <c r="B65" s="56" t="s">
        <v>250</v>
      </c>
      <c r="C65" s="8"/>
      <c r="D65" s="8"/>
      <c r="E65" s="104"/>
    </row>
    <row r="66" spans="1:5" x14ac:dyDescent="0.3">
      <c r="A66" s="57">
        <v>5220</v>
      </c>
      <c r="B66" s="56" t="s">
        <v>402</v>
      </c>
      <c r="C66" s="8">
        <v>374915.92</v>
      </c>
      <c r="D66" s="463">
        <v>894915.92</v>
      </c>
      <c r="E66" s="104"/>
    </row>
    <row r="67" spans="1:5" x14ac:dyDescent="0.3">
      <c r="A67" s="57">
        <v>5230</v>
      </c>
      <c r="B67" s="56" t="s">
        <v>403</v>
      </c>
      <c r="C67" s="8">
        <v>-247181.94999999995</v>
      </c>
      <c r="D67" s="463">
        <v>-755695.73</v>
      </c>
      <c r="E67" s="104"/>
    </row>
    <row r="68" spans="1:5" x14ac:dyDescent="0.3">
      <c r="A68" s="31"/>
      <c r="E68" s="104"/>
    </row>
    <row r="69" spans="1:5" x14ac:dyDescent="0.3">
      <c r="A69" s="2"/>
      <c r="E69" s="104"/>
    </row>
    <row r="70" spans="1:5" x14ac:dyDescent="0.3">
      <c r="A70" s="55" t="s">
        <v>196</v>
      </c>
      <c r="B70" s="56"/>
      <c r="C70" s="8"/>
      <c r="D70" s="8"/>
      <c r="E70" s="104"/>
    </row>
    <row r="71" spans="1:5" ht="30" x14ac:dyDescent="0.3">
      <c r="A71" s="57">
        <v>1</v>
      </c>
      <c r="B71" s="56" t="s">
        <v>181</v>
      </c>
      <c r="C71" s="8"/>
      <c r="D71" s="8"/>
      <c r="E71" s="104"/>
    </row>
    <row r="72" spans="1:5" x14ac:dyDescent="0.3">
      <c r="A72" s="57">
        <v>2</v>
      </c>
      <c r="B72" s="56" t="s">
        <v>182</v>
      </c>
      <c r="C72" s="8"/>
      <c r="D72" s="8"/>
      <c r="E72" s="104"/>
    </row>
    <row r="73" spans="1:5" x14ac:dyDescent="0.3">
      <c r="A73" s="57">
        <v>3</v>
      </c>
      <c r="B73" s="56" t="s">
        <v>183</v>
      </c>
      <c r="C73" s="8"/>
      <c r="D73" s="8"/>
      <c r="E73" s="104"/>
    </row>
    <row r="74" spans="1:5" x14ac:dyDescent="0.3">
      <c r="A74" s="57">
        <v>4</v>
      </c>
      <c r="B74" s="56" t="s">
        <v>353</v>
      </c>
      <c r="C74" s="8"/>
      <c r="D74" s="8"/>
      <c r="E74" s="104"/>
    </row>
    <row r="75" spans="1:5" x14ac:dyDescent="0.3">
      <c r="A75" s="57">
        <v>5</v>
      </c>
      <c r="B75" s="56" t="s">
        <v>184</v>
      </c>
      <c r="C75" s="8"/>
      <c r="D75" s="8"/>
      <c r="E75" s="104"/>
    </row>
    <row r="76" spans="1:5" x14ac:dyDescent="0.3">
      <c r="A76" s="57">
        <v>6</v>
      </c>
      <c r="B76" s="56" t="s">
        <v>185</v>
      </c>
      <c r="C76" s="8"/>
      <c r="D76" s="8"/>
      <c r="E76" s="104"/>
    </row>
    <row r="77" spans="1:5" x14ac:dyDescent="0.3">
      <c r="A77" s="57">
        <v>7</v>
      </c>
      <c r="B77" s="56" t="s">
        <v>186</v>
      </c>
      <c r="C77" s="8"/>
      <c r="D77" s="8"/>
      <c r="E77" s="104"/>
    </row>
    <row r="78" spans="1:5" x14ac:dyDescent="0.3">
      <c r="A78" s="57">
        <v>8</v>
      </c>
      <c r="B78" s="56" t="s">
        <v>187</v>
      </c>
      <c r="C78" s="8"/>
      <c r="D78" s="8"/>
      <c r="E78" s="104"/>
    </row>
    <row r="79" spans="1:5" x14ac:dyDescent="0.3">
      <c r="A79" s="57">
        <v>9</v>
      </c>
      <c r="B79" s="56" t="s">
        <v>188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5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9"/>
  <sheetViews>
    <sheetView showGridLines="0" view="pageBreakPreview" zoomScale="80" zoomScaleNormal="100" zoomScaleSheetLayoutView="80" workbookViewId="0">
      <selection activeCell="J19" sqref="J19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420</v>
      </c>
      <c r="B1" s="75"/>
      <c r="C1" s="75"/>
      <c r="D1" s="75"/>
      <c r="E1" s="75"/>
      <c r="F1" s="75"/>
      <c r="G1" s="75"/>
      <c r="H1" s="75"/>
      <c r="I1" s="497" t="s">
        <v>109</v>
      </c>
      <c r="J1" s="497"/>
      <c r="K1" s="104"/>
    </row>
    <row r="2" spans="1:11" x14ac:dyDescent="0.3">
      <c r="A2" s="75" t="s">
        <v>140</v>
      </c>
      <c r="B2" s="75"/>
      <c r="C2" s="75"/>
      <c r="D2" s="75"/>
      <c r="E2" s="75"/>
      <c r="F2" s="75"/>
      <c r="G2" s="75"/>
      <c r="H2" s="75"/>
      <c r="I2" s="495" t="str">
        <f>'ფორმა N1'!L2</f>
        <v>25.11.19 -31.12.19</v>
      </c>
      <c r="J2" s="496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390" t="str">
        <f>'ფორმა N1'!A5</f>
        <v>ააიპ მოძრაობა ლელო</v>
      </c>
      <c r="B5" s="329"/>
      <c r="C5" s="329"/>
      <c r="D5" s="329"/>
      <c r="E5" s="329"/>
      <c r="F5" s="330"/>
      <c r="G5" s="329"/>
      <c r="H5" s="329"/>
      <c r="I5" s="329"/>
      <c r="J5" s="329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6" customFormat="1" ht="45" x14ac:dyDescent="0.3">
      <c r="A8" s="128" t="s">
        <v>64</v>
      </c>
      <c r="B8" s="128" t="s">
        <v>111</v>
      </c>
      <c r="C8" s="129" t="s">
        <v>113</v>
      </c>
      <c r="D8" s="129" t="s">
        <v>270</v>
      </c>
      <c r="E8" s="129" t="s">
        <v>112</v>
      </c>
      <c r="F8" s="127" t="s">
        <v>251</v>
      </c>
      <c r="G8" s="127" t="s">
        <v>289</v>
      </c>
      <c r="H8" s="127" t="s">
        <v>290</v>
      </c>
      <c r="I8" s="127" t="s">
        <v>252</v>
      </c>
      <c r="J8" s="130" t="s">
        <v>114</v>
      </c>
      <c r="K8" s="104"/>
    </row>
    <row r="9" spans="1:11" s="26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6" customFormat="1" ht="30" x14ac:dyDescent="0.3">
      <c r="A10" s="153">
        <v>1</v>
      </c>
      <c r="B10" s="63" t="s">
        <v>545</v>
      </c>
      <c r="C10" s="154" t="s">
        <v>548</v>
      </c>
      <c r="D10" s="155" t="s">
        <v>549</v>
      </c>
      <c r="E10" s="151">
        <v>43761</v>
      </c>
      <c r="F10" s="27">
        <v>52490.59</v>
      </c>
      <c r="G10" s="27">
        <v>316000</v>
      </c>
      <c r="H10" s="27">
        <v>368490.59</v>
      </c>
      <c r="I10" s="27">
        <f>F10+G10-H10</f>
        <v>0</v>
      </c>
      <c r="J10" s="27"/>
      <c r="K10" s="104"/>
    </row>
    <row r="11" spans="1:11" s="26" customFormat="1" ht="30" x14ac:dyDescent="0.3">
      <c r="A11" s="153">
        <v>2</v>
      </c>
      <c r="B11" s="63" t="s">
        <v>545</v>
      </c>
      <c r="C11" s="154" t="s">
        <v>552</v>
      </c>
      <c r="D11" s="155" t="s">
        <v>549</v>
      </c>
      <c r="E11" s="151">
        <v>43761</v>
      </c>
      <c r="F11" s="27">
        <v>711.0200000000001</v>
      </c>
      <c r="G11" s="27">
        <v>15000</v>
      </c>
      <c r="H11" s="27">
        <v>15711.02</v>
      </c>
      <c r="I11" s="27">
        <f>F11+G11-H11</f>
        <v>0</v>
      </c>
      <c r="J11" s="27"/>
      <c r="K11" s="104"/>
    </row>
    <row r="12" spans="1:11" s="26" customFormat="1" ht="30" x14ac:dyDescent="0.3">
      <c r="A12" s="153">
        <v>3</v>
      </c>
      <c r="B12" s="63" t="s">
        <v>545</v>
      </c>
      <c r="C12" s="154" t="s">
        <v>552</v>
      </c>
      <c r="D12" s="155" t="s">
        <v>550</v>
      </c>
      <c r="E12" s="151">
        <v>43761</v>
      </c>
      <c r="F12" s="27">
        <v>0</v>
      </c>
      <c r="G12" s="27">
        <v>21378.42</v>
      </c>
      <c r="H12" s="27">
        <v>21052.45</v>
      </c>
      <c r="I12" s="27">
        <f>F12+G12-H12</f>
        <v>325.96999999999753</v>
      </c>
      <c r="J12" s="27"/>
      <c r="K12" s="104"/>
    </row>
    <row r="13" spans="1:11" s="26" customFormat="1" ht="30" x14ac:dyDescent="0.3">
      <c r="A13" s="153">
        <v>4</v>
      </c>
      <c r="B13" s="63" t="s">
        <v>545</v>
      </c>
      <c r="C13" s="154" t="s">
        <v>548</v>
      </c>
      <c r="D13" s="155" t="s">
        <v>550</v>
      </c>
      <c r="E13" s="151">
        <v>43761</v>
      </c>
      <c r="F13" s="27">
        <v>0</v>
      </c>
      <c r="G13" s="27">
        <v>3000</v>
      </c>
      <c r="H13" s="27">
        <v>3000</v>
      </c>
      <c r="I13" s="27">
        <f>F13+G13-H13</f>
        <v>0</v>
      </c>
      <c r="J13" s="27"/>
      <c r="K13" s="104"/>
    </row>
    <row r="14" spans="1:11" s="26" customFormat="1" ht="30" x14ac:dyDescent="0.3">
      <c r="A14" s="153">
        <v>5</v>
      </c>
      <c r="B14" s="63" t="s">
        <v>547</v>
      </c>
      <c r="C14" s="154" t="s">
        <v>551</v>
      </c>
      <c r="D14" s="155" t="s">
        <v>549</v>
      </c>
      <c r="E14" s="151">
        <v>43815</v>
      </c>
      <c r="F14" s="27">
        <v>0</v>
      </c>
      <c r="G14" s="27">
        <v>300000</v>
      </c>
      <c r="H14" s="27">
        <v>292879.53999999998</v>
      </c>
      <c r="I14" s="27">
        <f>F14+G14-H14</f>
        <v>7120.460000000021</v>
      </c>
      <c r="J14" s="27"/>
      <c r="K14" s="104"/>
    </row>
    <row r="15" spans="1:11" x14ac:dyDescent="0.3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x14ac:dyDescent="0.3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x14ac:dyDescent="0.3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3">
      <c r="A19" s="103"/>
      <c r="B19" s="218" t="s">
        <v>107</v>
      </c>
      <c r="C19" s="103"/>
      <c r="D19" s="103"/>
      <c r="E19" s="103"/>
      <c r="F19" s="219"/>
      <c r="G19" s="103"/>
      <c r="H19" s="103"/>
      <c r="I19" s="103"/>
      <c r="J19" s="103"/>
    </row>
    <row r="20" spans="1:10" x14ac:dyDescent="0.3">
      <c r="A20" s="103"/>
      <c r="B20" s="103"/>
      <c r="C20" s="103"/>
      <c r="D20" s="103"/>
      <c r="E20" s="103"/>
      <c r="F20" s="100"/>
      <c r="G20" s="100"/>
      <c r="H20" s="100"/>
      <c r="I20" s="100"/>
      <c r="J20" s="100"/>
    </row>
    <row r="21" spans="1:10" x14ac:dyDescent="0.3">
      <c r="A21" s="103"/>
      <c r="B21" s="103"/>
      <c r="C21" s="252"/>
      <c r="D21" s="103"/>
      <c r="E21" s="103"/>
      <c r="F21" s="252"/>
      <c r="G21" s="253"/>
      <c r="H21" s="253"/>
      <c r="I21" s="100"/>
      <c r="J21" s="100"/>
    </row>
    <row r="22" spans="1:10" x14ac:dyDescent="0.3">
      <c r="A22" s="100"/>
      <c r="B22" s="103"/>
      <c r="C22" s="220" t="s">
        <v>263</v>
      </c>
      <c r="D22" s="220"/>
      <c r="E22" s="103"/>
      <c r="F22" s="103" t="s">
        <v>268</v>
      </c>
      <c r="G22" s="100"/>
      <c r="H22" s="100"/>
      <c r="I22" s="100"/>
      <c r="J22" s="100"/>
    </row>
    <row r="23" spans="1:10" x14ac:dyDescent="0.3">
      <c r="A23" s="100"/>
      <c r="B23" s="103"/>
      <c r="C23" s="221" t="s">
        <v>139</v>
      </c>
      <c r="D23" s="103"/>
      <c r="E23" s="103"/>
      <c r="F23" s="103" t="s">
        <v>264</v>
      </c>
      <c r="G23" s="100"/>
      <c r="H23" s="100"/>
      <c r="I23" s="100"/>
      <c r="J23" s="100"/>
    </row>
    <row r="24" spans="1:10" customFormat="1" x14ac:dyDescent="0.3">
      <c r="A24" s="100"/>
      <c r="B24" s="103"/>
      <c r="C24" s="103"/>
      <c r="D24" s="221"/>
      <c r="E24" s="100"/>
      <c r="F24" s="100"/>
      <c r="G24" s="100"/>
      <c r="H24" s="100"/>
      <c r="I24" s="100"/>
      <c r="J24" s="100"/>
    </row>
    <row r="25" spans="1:10" customFormat="1" ht="12.75" x14ac:dyDescent="0.2">
      <c r="A25" s="100"/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 customFormat="1" ht="12.75" x14ac:dyDescent="0.2"/>
    <row r="27" spans="1:10" customFormat="1" ht="12.75" x14ac:dyDescent="0.2"/>
    <row r="28" spans="1:10" customFormat="1" ht="12.75" x14ac:dyDescent="0.2"/>
    <row r="29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4"/>
    <dataValidation allowBlank="1" showInputMessage="1" showErrorMessage="1" prompt="თვე/დღე/წელი" sqref="J10:J14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3"/>
  <sheetViews>
    <sheetView view="pageBreakPreview" zoomScale="80" zoomScaleNormal="100" zoomScaleSheetLayoutView="80" workbookViewId="0">
      <selection activeCell="A5" sqref="A5"/>
    </sheetView>
  </sheetViews>
  <sheetFormatPr defaultColWidth="9.140625" defaultRowHeight="15" x14ac:dyDescent="0.3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 x14ac:dyDescent="0.3">
      <c r="A1" s="73" t="s">
        <v>356</v>
      </c>
      <c r="B1" s="75"/>
      <c r="C1" s="75"/>
      <c r="D1" s="75"/>
      <c r="E1" s="75"/>
      <c r="F1" s="75"/>
      <c r="G1" s="162" t="s">
        <v>109</v>
      </c>
      <c r="H1" s="163"/>
    </row>
    <row r="2" spans="1:8" x14ac:dyDescent="0.3">
      <c r="A2" s="75" t="s">
        <v>140</v>
      </c>
      <c r="B2" s="75"/>
      <c r="C2" s="75"/>
      <c r="D2" s="75"/>
      <c r="E2" s="75"/>
      <c r="F2" s="75"/>
      <c r="G2" s="164" t="str">
        <f>'ფორმა N1'!L2</f>
        <v>25.11.19 -31.12.19</v>
      </c>
      <c r="H2" s="163"/>
    </row>
    <row r="3" spans="1:8" x14ac:dyDescent="0.3">
      <c r="A3" s="75"/>
      <c r="B3" s="75"/>
      <c r="C3" s="75"/>
      <c r="D3" s="75"/>
      <c r="E3" s="75"/>
      <c r="F3" s="75"/>
      <c r="G3" s="101"/>
      <c r="H3" s="163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390" t="str">
        <f>'ფორმა N1'!A5</f>
        <v>ააიპ მოძრაობა ლელო</v>
      </c>
      <c r="B5" s="207"/>
      <c r="C5" s="207"/>
      <c r="D5" s="207"/>
      <c r="E5" s="207"/>
      <c r="F5" s="207"/>
      <c r="G5" s="207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5" t="s">
        <v>307</v>
      </c>
      <c r="B8" s="165" t="s">
        <v>141</v>
      </c>
      <c r="C8" s="166" t="s">
        <v>354</v>
      </c>
      <c r="D8" s="166" t="s">
        <v>355</v>
      </c>
      <c r="E8" s="166" t="s">
        <v>270</v>
      </c>
      <c r="F8" s="165" t="s">
        <v>312</v>
      </c>
      <c r="G8" s="166" t="s">
        <v>308</v>
      </c>
      <c r="H8" s="104"/>
    </row>
    <row r="9" spans="1:8" x14ac:dyDescent="0.3">
      <c r="A9" s="167" t="s">
        <v>309</v>
      </c>
      <c r="B9" s="168"/>
      <c r="C9" s="169"/>
      <c r="D9" s="170"/>
      <c r="E9" s="170"/>
      <c r="F9" s="170"/>
      <c r="G9" s="171"/>
      <c r="H9" s="104"/>
    </row>
    <row r="10" spans="1:8" ht="15.75" x14ac:dyDescent="0.3">
      <c r="A10" s="168">
        <v>1</v>
      </c>
      <c r="B10" s="151"/>
      <c r="C10" s="172"/>
      <c r="D10" s="173"/>
      <c r="E10" s="173"/>
      <c r="F10" s="173"/>
      <c r="G10" s="174" t="str">
        <f>IF(ISBLANK(B10),"",G9+C10-D10)</f>
        <v/>
      </c>
      <c r="H10" s="104"/>
    </row>
    <row r="11" spans="1:8" ht="15.75" x14ac:dyDescent="0.3">
      <c r="A11" s="168">
        <v>2</v>
      </c>
      <c r="B11" s="151"/>
      <c r="C11" s="172"/>
      <c r="D11" s="173"/>
      <c r="E11" s="173"/>
      <c r="F11" s="173"/>
      <c r="G11" s="174" t="str">
        <f t="shared" ref="G11:G38" si="0">IF(ISBLANK(B11),"",G10+C11-D11)</f>
        <v/>
      </c>
      <c r="H11" s="104"/>
    </row>
    <row r="12" spans="1:8" ht="15.75" x14ac:dyDescent="0.3">
      <c r="A12" s="168">
        <v>3</v>
      </c>
      <c r="B12" s="151"/>
      <c r="C12" s="172"/>
      <c r="D12" s="173"/>
      <c r="E12" s="173"/>
      <c r="F12" s="173"/>
      <c r="G12" s="174" t="str">
        <f t="shared" si="0"/>
        <v/>
      </c>
      <c r="H12" s="104"/>
    </row>
    <row r="13" spans="1:8" ht="15.75" x14ac:dyDescent="0.3">
      <c r="A13" s="168">
        <v>4</v>
      </c>
      <c r="B13" s="151"/>
      <c r="C13" s="172"/>
      <c r="D13" s="173"/>
      <c r="E13" s="173"/>
      <c r="F13" s="173"/>
      <c r="G13" s="174" t="str">
        <f t="shared" si="0"/>
        <v/>
      </c>
      <c r="H13" s="104"/>
    </row>
    <row r="14" spans="1:8" ht="15.75" x14ac:dyDescent="0.3">
      <c r="A14" s="168">
        <v>5</v>
      </c>
      <c r="B14" s="151"/>
      <c r="C14" s="172"/>
      <c r="D14" s="173"/>
      <c r="E14" s="173"/>
      <c r="F14" s="173"/>
      <c r="G14" s="174" t="str">
        <f t="shared" si="0"/>
        <v/>
      </c>
      <c r="H14" s="104"/>
    </row>
    <row r="15" spans="1:8" ht="15.75" x14ac:dyDescent="0.3">
      <c r="A15" s="168">
        <v>6</v>
      </c>
      <c r="B15" s="151"/>
      <c r="C15" s="172"/>
      <c r="D15" s="173"/>
      <c r="E15" s="173"/>
      <c r="F15" s="173"/>
      <c r="G15" s="174" t="str">
        <f t="shared" si="0"/>
        <v/>
      </c>
      <c r="H15" s="104"/>
    </row>
    <row r="16" spans="1:8" ht="15.75" x14ac:dyDescent="0.3">
      <c r="A16" s="168">
        <v>7</v>
      </c>
      <c r="B16" s="151"/>
      <c r="C16" s="172"/>
      <c r="D16" s="173"/>
      <c r="E16" s="173"/>
      <c r="F16" s="173"/>
      <c r="G16" s="174" t="str">
        <f t="shared" si="0"/>
        <v/>
      </c>
      <c r="H16" s="104"/>
    </row>
    <row r="17" spans="1:8" ht="15.75" x14ac:dyDescent="0.3">
      <c r="A17" s="168">
        <v>8</v>
      </c>
      <c r="B17" s="151"/>
      <c r="C17" s="172"/>
      <c r="D17" s="173"/>
      <c r="E17" s="173"/>
      <c r="F17" s="173"/>
      <c r="G17" s="174" t="str">
        <f t="shared" si="0"/>
        <v/>
      </c>
      <c r="H17" s="104"/>
    </row>
    <row r="18" spans="1:8" ht="15.75" x14ac:dyDescent="0.3">
      <c r="A18" s="168">
        <v>9</v>
      </c>
      <c r="B18" s="151"/>
      <c r="C18" s="172"/>
      <c r="D18" s="173"/>
      <c r="E18" s="173"/>
      <c r="F18" s="173"/>
      <c r="G18" s="174" t="str">
        <f t="shared" si="0"/>
        <v/>
      </c>
      <c r="H18" s="104"/>
    </row>
    <row r="19" spans="1:8" ht="15.75" x14ac:dyDescent="0.3">
      <c r="A19" s="168">
        <v>10</v>
      </c>
      <c r="B19" s="151"/>
      <c r="C19" s="172"/>
      <c r="D19" s="173"/>
      <c r="E19" s="173"/>
      <c r="F19" s="173"/>
      <c r="G19" s="174" t="str">
        <f t="shared" si="0"/>
        <v/>
      </c>
      <c r="H19" s="104"/>
    </row>
    <row r="20" spans="1:8" ht="15.75" x14ac:dyDescent="0.3">
      <c r="A20" s="168">
        <v>11</v>
      </c>
      <c r="B20" s="151"/>
      <c r="C20" s="172"/>
      <c r="D20" s="173"/>
      <c r="E20" s="173"/>
      <c r="F20" s="173"/>
      <c r="G20" s="174" t="str">
        <f t="shared" si="0"/>
        <v/>
      </c>
      <c r="H20" s="104"/>
    </row>
    <row r="21" spans="1:8" ht="15.75" x14ac:dyDescent="0.3">
      <c r="A21" s="168">
        <v>12</v>
      </c>
      <c r="B21" s="151"/>
      <c r="C21" s="172"/>
      <c r="D21" s="173"/>
      <c r="E21" s="173"/>
      <c r="F21" s="173"/>
      <c r="G21" s="174" t="str">
        <f t="shared" si="0"/>
        <v/>
      </c>
      <c r="H21" s="104"/>
    </row>
    <row r="22" spans="1:8" ht="15.75" x14ac:dyDescent="0.3">
      <c r="A22" s="168">
        <v>13</v>
      </c>
      <c r="B22" s="151"/>
      <c r="C22" s="172"/>
      <c r="D22" s="173"/>
      <c r="E22" s="173"/>
      <c r="F22" s="173"/>
      <c r="G22" s="174" t="str">
        <f t="shared" si="0"/>
        <v/>
      </c>
      <c r="H22" s="104"/>
    </row>
    <row r="23" spans="1:8" ht="15.75" x14ac:dyDescent="0.3">
      <c r="A23" s="168">
        <v>14</v>
      </c>
      <c r="B23" s="151"/>
      <c r="C23" s="172"/>
      <c r="D23" s="173"/>
      <c r="E23" s="173"/>
      <c r="F23" s="173"/>
      <c r="G23" s="174" t="str">
        <f t="shared" si="0"/>
        <v/>
      </c>
      <c r="H23" s="104"/>
    </row>
    <row r="24" spans="1:8" ht="15.75" x14ac:dyDescent="0.3">
      <c r="A24" s="168">
        <v>15</v>
      </c>
      <c r="B24" s="151"/>
      <c r="C24" s="172"/>
      <c r="D24" s="173"/>
      <c r="E24" s="173"/>
      <c r="F24" s="173"/>
      <c r="G24" s="174" t="str">
        <f t="shared" si="0"/>
        <v/>
      </c>
      <c r="H24" s="104"/>
    </row>
    <row r="25" spans="1:8" ht="15.75" x14ac:dyDescent="0.3">
      <c r="A25" s="168">
        <v>16</v>
      </c>
      <c r="B25" s="151"/>
      <c r="C25" s="172"/>
      <c r="D25" s="173"/>
      <c r="E25" s="173"/>
      <c r="F25" s="173"/>
      <c r="G25" s="174" t="str">
        <f t="shared" si="0"/>
        <v/>
      </c>
      <c r="H25" s="104"/>
    </row>
    <row r="26" spans="1:8" ht="15.75" x14ac:dyDescent="0.3">
      <c r="A26" s="168">
        <v>17</v>
      </c>
      <c r="B26" s="151"/>
      <c r="C26" s="172"/>
      <c r="D26" s="173"/>
      <c r="E26" s="173"/>
      <c r="F26" s="173"/>
      <c r="G26" s="174" t="str">
        <f t="shared" si="0"/>
        <v/>
      </c>
      <c r="H26" s="104"/>
    </row>
    <row r="27" spans="1:8" ht="15.75" x14ac:dyDescent="0.3">
      <c r="A27" s="168">
        <v>18</v>
      </c>
      <c r="B27" s="151"/>
      <c r="C27" s="172"/>
      <c r="D27" s="173"/>
      <c r="E27" s="173"/>
      <c r="F27" s="173"/>
      <c r="G27" s="174" t="str">
        <f t="shared" si="0"/>
        <v/>
      </c>
      <c r="H27" s="104"/>
    </row>
    <row r="28" spans="1:8" ht="15.75" x14ac:dyDescent="0.3">
      <c r="A28" s="168">
        <v>19</v>
      </c>
      <c r="B28" s="151"/>
      <c r="C28" s="172"/>
      <c r="D28" s="173"/>
      <c r="E28" s="173"/>
      <c r="F28" s="173"/>
      <c r="G28" s="174" t="str">
        <f t="shared" si="0"/>
        <v/>
      </c>
      <c r="H28" s="104"/>
    </row>
    <row r="29" spans="1:8" ht="15.75" x14ac:dyDescent="0.3">
      <c r="A29" s="168">
        <v>20</v>
      </c>
      <c r="B29" s="151"/>
      <c r="C29" s="172"/>
      <c r="D29" s="173"/>
      <c r="E29" s="173"/>
      <c r="F29" s="173"/>
      <c r="G29" s="174" t="str">
        <f t="shared" si="0"/>
        <v/>
      </c>
      <c r="H29" s="104"/>
    </row>
    <row r="30" spans="1:8" ht="15.75" x14ac:dyDescent="0.3">
      <c r="A30" s="168">
        <v>21</v>
      </c>
      <c r="B30" s="151"/>
      <c r="C30" s="175"/>
      <c r="D30" s="176"/>
      <c r="E30" s="176"/>
      <c r="F30" s="176"/>
      <c r="G30" s="174" t="str">
        <f t="shared" si="0"/>
        <v/>
      </c>
      <c r="H30" s="104"/>
    </row>
    <row r="31" spans="1:8" ht="15.75" x14ac:dyDescent="0.3">
      <c r="A31" s="168">
        <v>22</v>
      </c>
      <c r="B31" s="151"/>
      <c r="C31" s="175"/>
      <c r="D31" s="176"/>
      <c r="E31" s="176"/>
      <c r="F31" s="176"/>
      <c r="G31" s="174" t="str">
        <f t="shared" si="0"/>
        <v/>
      </c>
      <c r="H31" s="104"/>
    </row>
    <row r="32" spans="1:8" ht="15.75" x14ac:dyDescent="0.3">
      <c r="A32" s="168">
        <v>23</v>
      </c>
      <c r="B32" s="151"/>
      <c r="C32" s="175"/>
      <c r="D32" s="176"/>
      <c r="E32" s="176"/>
      <c r="F32" s="176"/>
      <c r="G32" s="174" t="str">
        <f t="shared" si="0"/>
        <v/>
      </c>
      <c r="H32" s="104"/>
    </row>
    <row r="33" spans="1:10" ht="15.75" x14ac:dyDescent="0.3">
      <c r="A33" s="168">
        <v>24</v>
      </c>
      <c r="B33" s="151"/>
      <c r="C33" s="175"/>
      <c r="D33" s="176"/>
      <c r="E33" s="176"/>
      <c r="F33" s="176"/>
      <c r="G33" s="174" t="str">
        <f t="shared" si="0"/>
        <v/>
      </c>
      <c r="H33" s="104"/>
    </row>
    <row r="34" spans="1:10" ht="15.75" x14ac:dyDescent="0.3">
      <c r="A34" s="168">
        <v>25</v>
      </c>
      <c r="B34" s="151"/>
      <c r="C34" s="175"/>
      <c r="D34" s="176"/>
      <c r="E34" s="176"/>
      <c r="F34" s="176"/>
      <c r="G34" s="174" t="str">
        <f t="shared" si="0"/>
        <v/>
      </c>
      <c r="H34" s="104"/>
    </row>
    <row r="35" spans="1:10" ht="15.75" x14ac:dyDescent="0.3">
      <c r="A35" s="168">
        <v>26</v>
      </c>
      <c r="B35" s="151"/>
      <c r="C35" s="175"/>
      <c r="D35" s="176"/>
      <c r="E35" s="176"/>
      <c r="F35" s="176"/>
      <c r="G35" s="174" t="str">
        <f t="shared" si="0"/>
        <v/>
      </c>
      <c r="H35" s="104"/>
    </row>
    <row r="36" spans="1:10" ht="15.75" x14ac:dyDescent="0.3">
      <c r="A36" s="168">
        <v>27</v>
      </c>
      <c r="B36" s="151"/>
      <c r="C36" s="175"/>
      <c r="D36" s="176"/>
      <c r="E36" s="176"/>
      <c r="F36" s="176"/>
      <c r="G36" s="174" t="str">
        <f t="shared" si="0"/>
        <v/>
      </c>
      <c r="H36" s="104"/>
    </row>
    <row r="37" spans="1:10" ht="15.75" x14ac:dyDescent="0.3">
      <c r="A37" s="168">
        <v>28</v>
      </c>
      <c r="B37" s="151"/>
      <c r="C37" s="175"/>
      <c r="D37" s="176"/>
      <c r="E37" s="176"/>
      <c r="F37" s="176"/>
      <c r="G37" s="174" t="str">
        <f t="shared" si="0"/>
        <v/>
      </c>
      <c r="H37" s="104"/>
    </row>
    <row r="38" spans="1:10" ht="15.75" x14ac:dyDescent="0.3">
      <c r="A38" s="168">
        <v>29</v>
      </c>
      <c r="B38" s="151"/>
      <c r="C38" s="175"/>
      <c r="D38" s="176"/>
      <c r="E38" s="176"/>
      <c r="F38" s="176"/>
      <c r="G38" s="174" t="str">
        <f t="shared" si="0"/>
        <v/>
      </c>
      <c r="H38" s="104"/>
    </row>
    <row r="39" spans="1:10" ht="15.75" x14ac:dyDescent="0.3">
      <c r="A39" s="168" t="s">
        <v>273</v>
      </c>
      <c r="B39" s="151"/>
      <c r="C39" s="175"/>
      <c r="D39" s="176"/>
      <c r="E39" s="176"/>
      <c r="F39" s="176"/>
      <c r="G39" s="174" t="str">
        <f>IF(ISBLANK(B39),"",#REF!+C39-D39)</f>
        <v/>
      </c>
      <c r="H39" s="104"/>
    </row>
    <row r="40" spans="1:10" x14ac:dyDescent="0.3">
      <c r="A40" s="177" t="s">
        <v>310</v>
      </c>
      <c r="B40" s="178"/>
      <c r="C40" s="179"/>
      <c r="D40" s="180"/>
      <c r="E40" s="180"/>
      <c r="F40" s="181"/>
      <c r="G40" s="182" t="str">
        <f>G39</f>
        <v/>
      </c>
      <c r="H40" s="104"/>
    </row>
    <row r="44" spans="1:10" x14ac:dyDescent="0.3">
      <c r="B44" s="185" t="s">
        <v>107</v>
      </c>
      <c r="F44" s="186"/>
    </row>
    <row r="45" spans="1:10" x14ac:dyDescent="0.3">
      <c r="F45" s="184"/>
      <c r="G45" s="184"/>
      <c r="H45" s="184"/>
      <c r="I45" s="184"/>
      <c r="J45" s="184"/>
    </row>
    <row r="46" spans="1:10" x14ac:dyDescent="0.3">
      <c r="C46" s="187"/>
      <c r="F46" s="187"/>
      <c r="G46" s="188"/>
      <c r="H46" s="184"/>
      <c r="I46" s="184"/>
      <c r="J46" s="184"/>
    </row>
    <row r="47" spans="1:10" x14ac:dyDescent="0.3">
      <c r="A47" s="184"/>
      <c r="C47" s="189" t="s">
        <v>263</v>
      </c>
      <c r="F47" s="190" t="s">
        <v>268</v>
      </c>
      <c r="G47" s="188"/>
      <c r="H47" s="184"/>
      <c r="I47" s="184"/>
      <c r="J47" s="184"/>
    </row>
    <row r="48" spans="1:10" x14ac:dyDescent="0.3">
      <c r="A48" s="184"/>
      <c r="C48" s="191" t="s">
        <v>139</v>
      </c>
      <c r="F48" s="183" t="s">
        <v>264</v>
      </c>
      <c r="G48" s="184"/>
      <c r="H48" s="184"/>
      <c r="I48" s="184"/>
      <c r="J48" s="184"/>
    </row>
    <row r="49" spans="2:2" s="184" customFormat="1" x14ac:dyDescent="0.3">
      <c r="B49" s="183"/>
    </row>
    <row r="50" spans="2:2" s="184" customFormat="1" ht="12.75" x14ac:dyDescent="0.2"/>
    <row r="51" spans="2:2" s="184" customFormat="1" ht="12.75" x14ac:dyDescent="0.2"/>
    <row r="52" spans="2:2" s="184" customFormat="1" ht="12.75" x14ac:dyDescent="0.2"/>
    <row r="53" spans="2:2" s="18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L53"/>
  <sheetViews>
    <sheetView showGridLines="0" view="pageBreakPreview" zoomScale="80" zoomScaleNormal="100" zoomScaleSheetLayoutView="80" workbookViewId="0">
      <selection activeCell="I17" sqref="I17"/>
    </sheetView>
  </sheetViews>
  <sheetFormatPr defaultColWidth="9.140625"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6" t="s">
        <v>299</v>
      </c>
      <c r="B1" s="137"/>
      <c r="C1" s="137"/>
      <c r="D1" s="137"/>
      <c r="E1" s="137"/>
      <c r="F1" s="77"/>
      <c r="G1" s="77"/>
      <c r="H1" s="77"/>
      <c r="I1" s="511" t="s">
        <v>109</v>
      </c>
      <c r="J1" s="511"/>
      <c r="K1" s="143"/>
    </row>
    <row r="2" spans="1:12" s="22" customFormat="1" ht="15" x14ac:dyDescent="0.3">
      <c r="A2" s="104" t="s">
        <v>140</v>
      </c>
      <c r="B2" s="137"/>
      <c r="C2" s="137"/>
      <c r="D2" s="137"/>
      <c r="E2" s="137"/>
      <c r="F2" s="138"/>
      <c r="G2" s="139"/>
      <c r="H2" s="139"/>
      <c r="I2" s="495" t="str">
        <f>'ფორმა N1'!L2</f>
        <v>25.11.19 -31.12.19</v>
      </c>
      <c r="J2" s="496"/>
      <c r="K2" s="143"/>
    </row>
    <row r="3" spans="1:12" s="22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2"/>
    </row>
    <row r="5" spans="1:12" s="2" customFormat="1" ht="15" x14ac:dyDescent="0.3">
      <c r="A5" s="426" t="str">
        <f>'ფორმა N1'!A5</f>
        <v>ააიპ მოძრაობა ლელო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2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513" t="s">
        <v>220</v>
      </c>
      <c r="C7" s="513"/>
      <c r="D7" s="513" t="s">
        <v>287</v>
      </c>
      <c r="E7" s="513"/>
      <c r="F7" s="513" t="s">
        <v>288</v>
      </c>
      <c r="G7" s="513"/>
      <c r="H7" s="150" t="s">
        <v>274</v>
      </c>
      <c r="I7" s="513" t="s">
        <v>223</v>
      </c>
      <c r="J7" s="513"/>
      <c r="K7" s="144"/>
    </row>
    <row r="8" spans="1:12" ht="15" x14ac:dyDescent="0.2">
      <c r="A8" s="133" t="s">
        <v>115</v>
      </c>
      <c r="B8" s="134" t="s">
        <v>222</v>
      </c>
      <c r="C8" s="135" t="s">
        <v>221</v>
      </c>
      <c r="D8" s="134" t="s">
        <v>222</v>
      </c>
      <c r="E8" s="135" t="s">
        <v>221</v>
      </c>
      <c r="F8" s="134" t="s">
        <v>222</v>
      </c>
      <c r="G8" s="135" t="s">
        <v>221</v>
      </c>
      <c r="H8" s="135" t="s">
        <v>221</v>
      </c>
      <c r="I8" s="134" t="s">
        <v>222</v>
      </c>
      <c r="J8" s="135" t="s">
        <v>221</v>
      </c>
      <c r="K8" s="144"/>
    </row>
    <row r="9" spans="1:12" ht="15" x14ac:dyDescent="0.2">
      <c r="A9" s="60" t="s">
        <v>116</v>
      </c>
      <c r="B9" s="481">
        <f>SUM(B10,B14,B17)</f>
        <v>79.33</v>
      </c>
      <c r="C9" s="481">
        <f>SUM(C10,C14,C17)</f>
        <v>35746.97</v>
      </c>
      <c r="D9" s="481">
        <f t="shared" ref="D9:J9" si="0">SUM(D10,D14,D17)</f>
        <v>353.4</v>
      </c>
      <c r="E9" s="481">
        <f>SUM(E10,E14,E17)</f>
        <v>120991.8</v>
      </c>
      <c r="F9" s="481">
        <f t="shared" si="0"/>
        <v>0</v>
      </c>
      <c r="G9" s="481">
        <f>SUM(G10,G14,G17)</f>
        <v>0</v>
      </c>
      <c r="H9" s="481">
        <f>SUM(H10,H14,H17)</f>
        <v>0</v>
      </c>
      <c r="I9" s="481">
        <f>SUM(I10,I14,I17)</f>
        <v>432.73</v>
      </c>
      <c r="J9" s="481">
        <f t="shared" si="0"/>
        <v>152982.76</v>
      </c>
      <c r="K9" s="144"/>
    </row>
    <row r="10" spans="1:12" ht="15" x14ac:dyDescent="0.2">
      <c r="A10" s="61" t="s">
        <v>117</v>
      </c>
      <c r="B10" s="482">
        <f>SUM(B11:B13)</f>
        <v>0</v>
      </c>
      <c r="C10" s="482">
        <f>SUM(C11:C13)</f>
        <v>0</v>
      </c>
      <c r="D10" s="482">
        <f t="shared" ref="D10:J10" si="1">SUM(D11:D13)</f>
        <v>0</v>
      </c>
      <c r="E10" s="482">
        <f>SUM(E11:E13)</f>
        <v>0</v>
      </c>
      <c r="F10" s="482">
        <f t="shared" si="1"/>
        <v>0</v>
      </c>
      <c r="G10" s="482">
        <f>SUM(G11:G13)</f>
        <v>0</v>
      </c>
      <c r="H10" s="482">
        <f>SUM(H11:H13)</f>
        <v>0</v>
      </c>
      <c r="I10" s="482">
        <f>SUM(I11:I13)</f>
        <v>0</v>
      </c>
      <c r="J10" s="482">
        <f t="shared" si="1"/>
        <v>0</v>
      </c>
      <c r="K10" s="144"/>
    </row>
    <row r="11" spans="1:12" ht="15" x14ac:dyDescent="0.2">
      <c r="A11" s="61" t="s">
        <v>118</v>
      </c>
      <c r="B11" s="483"/>
      <c r="C11" s="483"/>
      <c r="D11" s="483"/>
      <c r="E11" s="483"/>
      <c r="F11" s="483"/>
      <c r="G11" s="483"/>
      <c r="H11" s="483"/>
      <c r="I11" s="483"/>
      <c r="J11" s="483"/>
      <c r="K11" s="144"/>
    </row>
    <row r="12" spans="1:12" ht="15" x14ac:dyDescent="0.2">
      <c r="A12" s="61" t="s">
        <v>119</v>
      </c>
      <c r="B12" s="483"/>
      <c r="C12" s="483"/>
      <c r="D12" s="483"/>
      <c r="E12" s="483"/>
      <c r="F12" s="483"/>
      <c r="G12" s="483"/>
      <c r="H12" s="483"/>
      <c r="I12" s="483"/>
      <c r="J12" s="483"/>
      <c r="K12" s="144"/>
    </row>
    <row r="13" spans="1:12" ht="15" x14ac:dyDescent="0.2">
      <c r="A13" s="61" t="s">
        <v>120</v>
      </c>
      <c r="B13" s="483"/>
      <c r="C13" s="483"/>
      <c r="D13" s="483"/>
      <c r="E13" s="483"/>
      <c r="F13" s="483"/>
      <c r="G13" s="483"/>
      <c r="H13" s="483"/>
      <c r="I13" s="483"/>
      <c r="J13" s="483"/>
      <c r="K13" s="144"/>
    </row>
    <row r="14" spans="1:12" ht="15" x14ac:dyDescent="0.2">
      <c r="A14" s="61" t="s">
        <v>121</v>
      </c>
      <c r="B14" s="482">
        <f>SUM(B15:B16)</f>
        <v>79.33</v>
      </c>
      <c r="C14" s="482">
        <f>SUM(C15:C16)</f>
        <v>35746.97</v>
      </c>
      <c r="D14" s="482">
        <f t="shared" ref="D14:J14" si="2">SUM(D15:D16)</f>
        <v>353.4</v>
      </c>
      <c r="E14" s="482">
        <f>SUM(E15:E16)</f>
        <v>120991.8</v>
      </c>
      <c r="F14" s="482">
        <f t="shared" si="2"/>
        <v>0</v>
      </c>
      <c r="G14" s="482">
        <f>SUM(G15:G16)</f>
        <v>0</v>
      </c>
      <c r="H14" s="482">
        <f>SUM(H15:H16)</f>
        <v>0</v>
      </c>
      <c r="I14" s="482">
        <f>SUM(I15:I16)</f>
        <v>432.73</v>
      </c>
      <c r="J14" s="482">
        <f t="shared" si="2"/>
        <v>152982.76</v>
      </c>
      <c r="K14" s="144"/>
    </row>
    <row r="15" spans="1:12" ht="15" x14ac:dyDescent="0.2">
      <c r="A15" s="61" t="s">
        <v>122</v>
      </c>
      <c r="B15" s="483"/>
      <c r="C15" s="483"/>
      <c r="D15" s="483"/>
      <c r="E15" s="483"/>
      <c r="F15" s="483"/>
      <c r="G15" s="483"/>
      <c r="H15" s="483"/>
      <c r="I15" s="483"/>
      <c r="J15" s="483"/>
      <c r="K15" s="144"/>
    </row>
    <row r="16" spans="1:12" ht="15" x14ac:dyDescent="0.2">
      <c r="A16" s="61" t="s">
        <v>123</v>
      </c>
      <c r="B16" s="483">
        <v>79.33</v>
      </c>
      <c r="C16" s="483">
        <v>35746.97</v>
      </c>
      <c r="D16" s="483">
        <v>353.4</v>
      </c>
      <c r="E16" s="483">
        <v>120991.8</v>
      </c>
      <c r="F16" s="483"/>
      <c r="G16" s="483"/>
      <c r="H16" s="483"/>
      <c r="I16" s="483">
        <v>432.73</v>
      </c>
      <c r="J16" s="483">
        <v>152982.76</v>
      </c>
      <c r="K16" s="144"/>
    </row>
    <row r="17" spans="1:11" ht="15" x14ac:dyDescent="0.2">
      <c r="A17" s="61" t="s">
        <v>124</v>
      </c>
      <c r="B17" s="482">
        <f>SUM(B18:B19,B22,B23)</f>
        <v>0</v>
      </c>
      <c r="C17" s="482">
        <f>SUM(C18:C19,C22,C23)</f>
        <v>0</v>
      </c>
      <c r="D17" s="482">
        <f t="shared" ref="D17:J17" si="3">SUM(D18:D19,D22,D23)</f>
        <v>0</v>
      </c>
      <c r="E17" s="482">
        <f>SUM(E18:E19,E22,E23)</f>
        <v>0</v>
      </c>
      <c r="F17" s="482">
        <f t="shared" si="3"/>
        <v>0</v>
      </c>
      <c r="G17" s="482">
        <f>SUM(G18:G19,G22,G23)</f>
        <v>0</v>
      </c>
      <c r="H17" s="482">
        <f>SUM(H18:H19,H22,H23)</f>
        <v>0</v>
      </c>
      <c r="I17" s="482">
        <f>SUM(I18:I19,I22,I23)</f>
        <v>0</v>
      </c>
      <c r="J17" s="482">
        <f t="shared" si="3"/>
        <v>0</v>
      </c>
      <c r="K17" s="144"/>
    </row>
    <row r="18" spans="1:11" ht="15" x14ac:dyDescent="0.2">
      <c r="A18" s="61" t="s">
        <v>125</v>
      </c>
      <c r="B18" s="483"/>
      <c r="C18" s="483"/>
      <c r="D18" s="483"/>
      <c r="E18" s="483"/>
      <c r="F18" s="483"/>
      <c r="G18" s="483"/>
      <c r="H18" s="483"/>
      <c r="I18" s="483"/>
      <c r="J18" s="483"/>
      <c r="K18" s="144"/>
    </row>
    <row r="19" spans="1:11" ht="15" x14ac:dyDescent="0.2">
      <c r="A19" s="61" t="s">
        <v>126</v>
      </c>
      <c r="B19" s="482">
        <f>SUM(B20:B21)</f>
        <v>0</v>
      </c>
      <c r="C19" s="482">
        <f>SUM(C20:C21)</f>
        <v>0</v>
      </c>
      <c r="D19" s="482">
        <f t="shared" ref="D19:J19" si="4">SUM(D20:D21)</f>
        <v>0</v>
      </c>
      <c r="E19" s="482">
        <f>SUM(E20:E21)</f>
        <v>0</v>
      </c>
      <c r="F19" s="482">
        <f t="shared" si="4"/>
        <v>0</v>
      </c>
      <c r="G19" s="482">
        <f>SUM(G20:G21)</f>
        <v>0</v>
      </c>
      <c r="H19" s="482">
        <f>SUM(H20:H21)</f>
        <v>0</v>
      </c>
      <c r="I19" s="482">
        <f>SUM(I20:I21)</f>
        <v>0</v>
      </c>
      <c r="J19" s="482">
        <f t="shared" si="4"/>
        <v>0</v>
      </c>
      <c r="K19" s="144"/>
    </row>
    <row r="20" spans="1:11" ht="15" x14ac:dyDescent="0.2">
      <c r="A20" s="61" t="s">
        <v>127</v>
      </c>
      <c r="B20" s="483"/>
      <c r="C20" s="483"/>
      <c r="D20" s="483"/>
      <c r="E20" s="483"/>
      <c r="F20" s="483"/>
      <c r="G20" s="483"/>
      <c r="H20" s="483"/>
      <c r="I20" s="483"/>
      <c r="J20" s="483"/>
      <c r="K20" s="144"/>
    </row>
    <row r="21" spans="1:11" ht="15" x14ac:dyDescent="0.2">
      <c r="A21" s="61" t="s">
        <v>128</v>
      </c>
      <c r="B21" s="483"/>
      <c r="C21" s="483"/>
      <c r="D21" s="483"/>
      <c r="E21" s="483"/>
      <c r="F21" s="483"/>
      <c r="G21" s="483"/>
      <c r="H21" s="483"/>
      <c r="I21" s="483"/>
      <c r="J21" s="483"/>
      <c r="K21" s="144"/>
    </row>
    <row r="22" spans="1:11" ht="15" x14ac:dyDescent="0.2">
      <c r="A22" s="61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4"/>
    </row>
    <row r="23" spans="1:11" ht="15" x14ac:dyDescent="0.2">
      <c r="A23" s="61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4"/>
    </row>
    <row r="24" spans="1:11" ht="15" x14ac:dyDescent="0.2">
      <c r="A24" s="60" t="s">
        <v>131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 x14ac:dyDescent="0.2">
      <c r="A25" s="61" t="s">
        <v>253</v>
      </c>
      <c r="B25" s="25"/>
      <c r="C25" s="25"/>
      <c r="D25" s="25"/>
      <c r="E25" s="25"/>
      <c r="F25" s="25"/>
      <c r="G25" s="25"/>
      <c r="H25" s="25"/>
      <c r="I25" s="25"/>
      <c r="J25" s="25"/>
      <c r="K25" s="144"/>
    </row>
    <row r="26" spans="1:11" ht="15" x14ac:dyDescent="0.2">
      <c r="A26" s="61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144"/>
    </row>
    <row r="27" spans="1:11" ht="15" x14ac:dyDescent="0.2">
      <c r="A27" s="61" t="s">
        <v>255</v>
      </c>
      <c r="B27" s="25"/>
      <c r="C27" s="25"/>
      <c r="D27" s="25"/>
      <c r="E27" s="25"/>
      <c r="F27" s="25"/>
      <c r="G27" s="25"/>
      <c r="H27" s="25"/>
      <c r="I27" s="25"/>
      <c r="J27" s="25"/>
      <c r="K27" s="144"/>
    </row>
    <row r="28" spans="1:11" ht="15" x14ac:dyDescent="0.2">
      <c r="A28" s="61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144"/>
    </row>
    <row r="29" spans="1:11" ht="15" x14ac:dyDescent="0.2">
      <c r="A29" s="61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144"/>
    </row>
    <row r="30" spans="1:11" ht="15" x14ac:dyDescent="0.2">
      <c r="A30" s="61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144"/>
    </row>
    <row r="31" spans="1:11" ht="15" x14ac:dyDescent="0.2">
      <c r="A31" s="61" t="s">
        <v>259</v>
      </c>
      <c r="B31" s="25"/>
      <c r="C31" s="25"/>
      <c r="D31" s="25"/>
      <c r="E31" s="25"/>
      <c r="F31" s="25"/>
      <c r="G31" s="25"/>
      <c r="H31" s="25"/>
      <c r="I31" s="25"/>
      <c r="J31" s="25"/>
      <c r="K31" s="144"/>
    </row>
    <row r="32" spans="1:11" ht="15" x14ac:dyDescent="0.2">
      <c r="A32" s="60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 x14ac:dyDescent="0.2">
      <c r="A33" s="61" t="s">
        <v>260</v>
      </c>
      <c r="B33" s="25"/>
      <c r="C33" s="25"/>
      <c r="D33" s="25"/>
      <c r="E33" s="25"/>
      <c r="F33" s="25"/>
      <c r="G33" s="25"/>
      <c r="H33" s="25"/>
      <c r="I33" s="25"/>
      <c r="J33" s="25"/>
      <c r="K33" s="144"/>
    </row>
    <row r="34" spans="1:11" ht="15" x14ac:dyDescent="0.2">
      <c r="A34" s="61" t="s">
        <v>261</v>
      </c>
      <c r="B34" s="25"/>
      <c r="C34" s="25"/>
      <c r="D34" s="25"/>
      <c r="E34" s="25"/>
      <c r="F34" s="25"/>
      <c r="G34" s="25"/>
      <c r="H34" s="25"/>
      <c r="I34" s="25"/>
      <c r="J34" s="25"/>
      <c r="K34" s="144"/>
    </row>
    <row r="35" spans="1:11" ht="15" x14ac:dyDescent="0.2">
      <c r="A35" s="61" t="s">
        <v>262</v>
      </c>
      <c r="B35" s="25"/>
      <c r="C35" s="25"/>
      <c r="D35" s="25"/>
      <c r="E35" s="25"/>
      <c r="F35" s="25"/>
      <c r="G35" s="25"/>
      <c r="H35" s="25"/>
      <c r="I35" s="25"/>
      <c r="J35" s="25"/>
      <c r="K35" s="144"/>
    </row>
    <row r="36" spans="1:11" ht="15" x14ac:dyDescent="0.2">
      <c r="A36" s="60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 x14ac:dyDescent="0.2">
      <c r="A37" s="61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4"/>
    </row>
    <row r="38" spans="1:11" ht="15" x14ac:dyDescent="0.2">
      <c r="A38" s="61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4"/>
    </row>
    <row r="39" spans="1:11" ht="15" x14ac:dyDescent="0.2">
      <c r="A39" s="61" t="s">
        <v>136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2">
      <c r="A40" s="61" t="s">
        <v>404</v>
      </c>
      <c r="B40" s="25"/>
      <c r="C40" s="25"/>
      <c r="D40" s="25"/>
      <c r="E40" s="25"/>
      <c r="F40" s="25"/>
      <c r="G40" s="25"/>
      <c r="H40" s="25"/>
      <c r="I40" s="25"/>
      <c r="J40" s="25"/>
      <c r="K40" s="144"/>
    </row>
    <row r="41" spans="1:11" ht="15" x14ac:dyDescent="0.2">
      <c r="A41" s="61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4"/>
    </row>
    <row r="42" spans="1:11" ht="15" x14ac:dyDescent="0.2">
      <c r="A42" s="61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4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70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263</v>
      </c>
      <c r="F49" s="12" t="s">
        <v>268</v>
      </c>
      <c r="G49" s="71"/>
      <c r="I49"/>
      <c r="J49"/>
    </row>
    <row r="50" spans="1:10" s="2" customFormat="1" ht="15" x14ac:dyDescent="0.3">
      <c r="B50" s="65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5"/>
  <sheetViews>
    <sheetView view="pageBreakPreview" zoomScale="80" zoomScaleNormal="80" zoomScaleSheetLayoutView="80" workbookViewId="0">
      <selection activeCell="G13" sqref="G13"/>
    </sheetView>
  </sheetViews>
  <sheetFormatPr defaultColWidth="9.140625" defaultRowHeight="12.75" x14ac:dyDescent="0.2"/>
  <cols>
    <col min="1" max="1" width="6" style="198" customWidth="1"/>
    <col min="2" max="2" width="21.140625" style="198" customWidth="1"/>
    <col min="3" max="3" width="25.140625" style="198" bestFit="1" customWidth="1"/>
    <col min="4" max="4" width="25.1406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 x14ac:dyDescent="0.2">
      <c r="A1" s="192" t="s">
        <v>494</v>
      </c>
      <c r="B1" s="192"/>
      <c r="C1" s="193"/>
      <c r="D1" s="193"/>
      <c r="E1" s="193"/>
      <c r="F1" s="193"/>
      <c r="G1" s="193"/>
      <c r="H1" s="193"/>
      <c r="I1" s="337" t="s">
        <v>109</v>
      </c>
    </row>
    <row r="2" spans="1:9" ht="15" x14ac:dyDescent="0.3">
      <c r="A2" s="147" t="s">
        <v>140</v>
      </c>
      <c r="B2" s="147"/>
      <c r="C2" s="193"/>
      <c r="D2" s="193"/>
      <c r="E2" s="193"/>
      <c r="F2" s="193"/>
      <c r="G2" s="193"/>
      <c r="H2" s="193"/>
      <c r="I2" s="334" t="str">
        <f>'ფორმა N1'!L2</f>
        <v>25.11.19 -31.12.19</v>
      </c>
    </row>
    <row r="3" spans="1:9" ht="15" x14ac:dyDescent="0.2">
      <c r="A3" s="193"/>
      <c r="B3" s="193"/>
      <c r="C3" s="193"/>
      <c r="D3" s="193"/>
      <c r="E3" s="193"/>
      <c r="F3" s="193"/>
      <c r="G3" s="193"/>
      <c r="H3" s="193"/>
      <c r="I3" s="140"/>
    </row>
    <row r="4" spans="1:9" ht="15" x14ac:dyDescent="0.3">
      <c r="A4" s="113" t="s">
        <v>269</v>
      </c>
      <c r="B4" s="113"/>
      <c r="C4" s="113"/>
      <c r="D4" s="113"/>
      <c r="E4" s="347"/>
      <c r="F4" s="194"/>
      <c r="G4" s="193"/>
      <c r="H4" s="193"/>
      <c r="I4" s="194"/>
    </row>
    <row r="5" spans="1:9" s="352" customFormat="1" ht="15" x14ac:dyDescent="0.3">
      <c r="A5" s="427" t="str">
        <f>'ფორმა N1'!A5</f>
        <v>ააიპ მოძრაობა ლელო</v>
      </c>
      <c r="B5" s="348"/>
      <c r="C5" s="349"/>
      <c r="D5" s="349"/>
      <c r="E5" s="349"/>
      <c r="F5" s="350"/>
      <c r="G5" s="351"/>
      <c r="H5" s="351"/>
      <c r="I5" s="350"/>
    </row>
    <row r="6" spans="1:9" ht="13.5" x14ac:dyDescent="0.2">
      <c r="A6" s="141"/>
      <c r="B6" s="141"/>
      <c r="C6" s="353"/>
      <c r="D6" s="353"/>
      <c r="E6" s="353"/>
      <c r="F6" s="193"/>
      <c r="G6" s="193"/>
      <c r="H6" s="193"/>
      <c r="I6" s="193"/>
    </row>
    <row r="7" spans="1:9" ht="60" x14ac:dyDescent="0.2">
      <c r="A7" s="354" t="s">
        <v>64</v>
      </c>
      <c r="B7" s="354" t="s">
        <v>485</v>
      </c>
      <c r="C7" s="355" t="s">
        <v>486</v>
      </c>
      <c r="D7" s="355" t="s">
        <v>487</v>
      </c>
      <c r="E7" s="355" t="s">
        <v>488</v>
      </c>
      <c r="F7" s="355" t="s">
        <v>365</v>
      </c>
      <c r="G7" s="355" t="s">
        <v>489</v>
      </c>
      <c r="H7" s="355" t="s">
        <v>490</v>
      </c>
      <c r="I7" s="355" t="s">
        <v>491</v>
      </c>
    </row>
    <row r="8" spans="1:9" ht="15" x14ac:dyDescent="0.2">
      <c r="A8" s="354">
        <v>1</v>
      </c>
      <c r="B8" s="354">
        <v>2</v>
      </c>
      <c r="C8" s="354">
        <v>3</v>
      </c>
      <c r="D8" s="355">
        <v>4</v>
      </c>
      <c r="E8" s="354">
        <v>5</v>
      </c>
      <c r="F8" s="355">
        <v>6</v>
      </c>
      <c r="G8" s="354">
        <v>7</v>
      </c>
      <c r="H8" s="355">
        <v>8</v>
      </c>
      <c r="I8" s="355">
        <v>9</v>
      </c>
    </row>
    <row r="9" spans="1:9" ht="57" customHeight="1" x14ac:dyDescent="0.2">
      <c r="A9" s="356">
        <v>1</v>
      </c>
      <c r="B9" s="356" t="s">
        <v>554</v>
      </c>
      <c r="C9" s="357" t="s">
        <v>557</v>
      </c>
      <c r="D9" s="357" t="s">
        <v>559</v>
      </c>
      <c r="E9" s="357" t="s">
        <v>558</v>
      </c>
      <c r="F9" s="357" t="s">
        <v>556</v>
      </c>
      <c r="G9" s="357">
        <f>8970*2.9</f>
        <v>26013</v>
      </c>
      <c r="H9" s="357">
        <v>205129653</v>
      </c>
      <c r="I9" s="357" t="s">
        <v>555</v>
      </c>
    </row>
    <row r="10" spans="1:9" ht="45" x14ac:dyDescent="0.2">
      <c r="A10" s="356">
        <v>2</v>
      </c>
      <c r="B10" s="356" t="s">
        <v>554</v>
      </c>
      <c r="C10" s="357" t="s">
        <v>560</v>
      </c>
      <c r="D10" s="357" t="s">
        <v>561</v>
      </c>
      <c r="E10" s="357" t="s">
        <v>700</v>
      </c>
      <c r="F10" s="357" t="s">
        <v>562</v>
      </c>
      <c r="G10" s="357">
        <f>3000*2.9</f>
        <v>8700</v>
      </c>
      <c r="H10" s="357">
        <v>202904651</v>
      </c>
      <c r="I10" s="357" t="s">
        <v>563</v>
      </c>
    </row>
    <row r="11" spans="1:9" ht="75" x14ac:dyDescent="0.2">
      <c r="A11" s="356">
        <v>3</v>
      </c>
      <c r="B11" s="356" t="s">
        <v>554</v>
      </c>
      <c r="C11" s="357" t="s">
        <v>696</v>
      </c>
      <c r="D11" s="357" t="s">
        <v>697</v>
      </c>
      <c r="E11" s="357" t="s">
        <v>699</v>
      </c>
      <c r="F11" s="357" t="s">
        <v>698</v>
      </c>
      <c r="G11" s="430">
        <f>750*2.9</f>
        <v>2175</v>
      </c>
      <c r="H11" s="357">
        <v>205129653</v>
      </c>
      <c r="I11" s="357" t="s">
        <v>555</v>
      </c>
    </row>
    <row r="12" spans="1:9" ht="60" x14ac:dyDescent="0.2">
      <c r="A12" s="356">
        <v>4</v>
      </c>
      <c r="B12" s="356" t="s">
        <v>554</v>
      </c>
      <c r="C12" s="357" t="s">
        <v>701</v>
      </c>
      <c r="D12" s="357" t="s">
        <v>702</v>
      </c>
      <c r="E12" s="357" t="s">
        <v>703</v>
      </c>
      <c r="F12" s="357" t="s">
        <v>704</v>
      </c>
      <c r="G12" s="357">
        <f>66*2.9</f>
        <v>191.4</v>
      </c>
      <c r="H12" s="357">
        <v>205186957</v>
      </c>
      <c r="I12" s="357" t="s">
        <v>705</v>
      </c>
    </row>
    <row r="13" spans="1:9" ht="15" x14ac:dyDescent="0.2">
      <c r="A13" s="356">
        <v>5</v>
      </c>
      <c r="B13" s="356"/>
      <c r="C13" s="357"/>
      <c r="D13" s="357"/>
      <c r="E13" s="357"/>
      <c r="F13" s="357"/>
      <c r="G13" s="357"/>
      <c r="H13" s="357"/>
      <c r="I13" s="357"/>
    </row>
    <row r="14" spans="1:9" ht="15" x14ac:dyDescent="0.2">
      <c r="A14" s="356">
        <v>6</v>
      </c>
      <c r="B14" s="356"/>
      <c r="C14" s="357"/>
      <c r="D14" s="357"/>
      <c r="E14" s="357"/>
      <c r="F14" s="357"/>
      <c r="G14" s="357"/>
      <c r="H14" s="357"/>
      <c r="I14" s="357"/>
    </row>
    <row r="15" spans="1:9" ht="15" x14ac:dyDescent="0.2">
      <c r="A15" s="356">
        <v>7</v>
      </c>
      <c r="B15" s="356"/>
      <c r="C15" s="357"/>
      <c r="D15" s="357"/>
      <c r="E15" s="357"/>
      <c r="F15" s="357"/>
      <c r="G15" s="357"/>
      <c r="H15" s="357"/>
      <c r="I15" s="357"/>
    </row>
    <row r="16" spans="1:9" ht="15" x14ac:dyDescent="0.2">
      <c r="A16" s="356">
        <v>8</v>
      </c>
      <c r="B16" s="356"/>
      <c r="C16" s="357"/>
      <c r="D16" s="357"/>
      <c r="E16" s="357"/>
      <c r="F16" s="357"/>
      <c r="G16" s="357"/>
      <c r="H16" s="357"/>
      <c r="I16" s="357"/>
    </row>
    <row r="17" spans="1:9" ht="15" x14ac:dyDescent="0.2">
      <c r="A17" s="356">
        <v>9</v>
      </c>
      <c r="B17" s="356"/>
      <c r="C17" s="357"/>
      <c r="D17" s="357"/>
      <c r="E17" s="357"/>
      <c r="F17" s="357"/>
      <c r="G17" s="357"/>
      <c r="H17" s="357"/>
      <c r="I17" s="357"/>
    </row>
    <row r="18" spans="1:9" ht="15" x14ac:dyDescent="0.2">
      <c r="A18" s="356">
        <v>10</v>
      </c>
      <c r="B18" s="356"/>
      <c r="C18" s="357"/>
      <c r="D18" s="357"/>
      <c r="E18" s="357"/>
      <c r="F18" s="357"/>
      <c r="G18" s="357"/>
      <c r="H18" s="357"/>
      <c r="I18" s="357"/>
    </row>
    <row r="19" spans="1:9" ht="15" x14ac:dyDescent="0.2">
      <c r="A19" s="356">
        <v>11</v>
      </c>
      <c r="B19" s="356"/>
      <c r="C19" s="357"/>
      <c r="D19" s="357"/>
      <c r="E19" s="357"/>
      <c r="F19" s="357"/>
      <c r="G19" s="357"/>
      <c r="H19" s="357"/>
      <c r="I19" s="357"/>
    </row>
    <row r="20" spans="1:9" ht="15" x14ac:dyDescent="0.2">
      <c r="A20" s="356">
        <v>12</v>
      </c>
      <c r="B20" s="356"/>
      <c r="C20" s="357"/>
      <c r="D20" s="357"/>
      <c r="E20" s="357"/>
      <c r="F20" s="357"/>
      <c r="G20" s="357"/>
      <c r="H20" s="357"/>
      <c r="I20" s="357"/>
    </row>
    <row r="21" spans="1:9" ht="15" x14ac:dyDescent="0.2">
      <c r="A21" s="356">
        <v>13</v>
      </c>
      <c r="B21" s="356"/>
      <c r="C21" s="357"/>
      <c r="D21" s="357"/>
      <c r="E21" s="357"/>
      <c r="F21" s="357"/>
      <c r="G21" s="357"/>
      <c r="H21" s="357"/>
      <c r="I21" s="357"/>
    </row>
    <row r="22" spans="1:9" ht="15" x14ac:dyDescent="0.2">
      <c r="A22" s="356">
        <v>14</v>
      </c>
      <c r="B22" s="356"/>
      <c r="C22" s="357"/>
      <c r="D22" s="357"/>
      <c r="E22" s="357"/>
      <c r="F22" s="357"/>
      <c r="G22" s="357"/>
      <c r="H22" s="357"/>
      <c r="I22" s="357"/>
    </row>
    <row r="23" spans="1:9" ht="15" x14ac:dyDescent="0.2">
      <c r="A23" s="356">
        <v>15</v>
      </c>
      <c r="B23" s="356"/>
      <c r="C23" s="357"/>
      <c r="D23" s="357"/>
      <c r="E23" s="357"/>
      <c r="F23" s="357"/>
      <c r="G23" s="357"/>
      <c r="H23" s="357"/>
      <c r="I23" s="357"/>
    </row>
    <row r="24" spans="1:9" ht="15" x14ac:dyDescent="0.2">
      <c r="A24" s="356">
        <v>16</v>
      </c>
      <c r="B24" s="356"/>
      <c r="C24" s="357"/>
      <c r="D24" s="357"/>
      <c r="E24" s="357"/>
      <c r="F24" s="357"/>
      <c r="G24" s="357"/>
      <c r="H24" s="357"/>
      <c r="I24" s="357"/>
    </row>
    <row r="25" spans="1:9" ht="15" x14ac:dyDescent="0.2">
      <c r="A25" s="356">
        <v>17</v>
      </c>
      <c r="B25" s="356"/>
      <c r="C25" s="357"/>
      <c r="D25" s="357"/>
      <c r="E25" s="357"/>
      <c r="F25" s="357"/>
      <c r="G25" s="357"/>
      <c r="H25" s="357"/>
      <c r="I25" s="357"/>
    </row>
    <row r="26" spans="1:9" ht="15" x14ac:dyDescent="0.2">
      <c r="A26" s="356">
        <v>18</v>
      </c>
      <c r="B26" s="356"/>
      <c r="C26" s="357"/>
      <c r="D26" s="357"/>
      <c r="E26" s="357"/>
      <c r="F26" s="357"/>
      <c r="G26" s="357"/>
      <c r="H26" s="357"/>
      <c r="I26" s="357"/>
    </row>
    <row r="27" spans="1:9" ht="15" x14ac:dyDescent="0.2">
      <c r="A27" s="356" t="s">
        <v>273</v>
      </c>
      <c r="B27" s="356"/>
      <c r="C27" s="357"/>
      <c r="D27" s="357"/>
      <c r="E27" s="357"/>
      <c r="F27" s="357"/>
      <c r="G27" s="357"/>
      <c r="H27" s="357"/>
      <c r="I27" s="357"/>
    </row>
    <row r="28" spans="1:9" x14ac:dyDescent="0.2">
      <c r="A28" s="195"/>
      <c r="B28" s="195"/>
      <c r="C28" s="195"/>
      <c r="D28" s="195"/>
      <c r="E28" s="195"/>
      <c r="F28" s="195"/>
      <c r="G28" s="195"/>
      <c r="H28" s="195"/>
      <c r="I28" s="195"/>
    </row>
    <row r="29" spans="1:9" x14ac:dyDescent="0.2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9" x14ac:dyDescent="0.2">
      <c r="A30" s="358"/>
      <c r="B30" s="358"/>
      <c r="C30" s="195"/>
      <c r="D30" s="195"/>
      <c r="E30" s="195"/>
      <c r="F30" s="195"/>
      <c r="G30" s="195"/>
      <c r="H30" s="195"/>
      <c r="I30" s="195"/>
    </row>
    <row r="31" spans="1:9" ht="15" x14ac:dyDescent="0.3">
      <c r="A31" s="21"/>
      <c r="B31" s="21"/>
      <c r="C31" s="359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14"/>
      <c r="E32" s="514"/>
      <c r="G32" s="197"/>
      <c r="H32" s="360"/>
    </row>
    <row r="33" spans="3:8" ht="15" x14ac:dyDescent="0.3">
      <c r="C33" s="21"/>
      <c r="D33" s="515" t="s">
        <v>263</v>
      </c>
      <c r="E33" s="515"/>
      <c r="G33" s="516" t="s">
        <v>492</v>
      </c>
      <c r="H33" s="516"/>
    </row>
    <row r="34" spans="3:8" ht="15" x14ac:dyDescent="0.3">
      <c r="C34" s="21"/>
      <c r="D34" s="21"/>
      <c r="E34" s="21"/>
      <c r="G34" s="517"/>
      <c r="H34" s="517"/>
    </row>
    <row r="35" spans="3:8" ht="15" x14ac:dyDescent="0.3">
      <c r="C35" s="21"/>
      <c r="D35" s="518" t="s">
        <v>139</v>
      </c>
      <c r="E35" s="518"/>
      <c r="G35" s="517"/>
      <c r="H35" s="51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view="pageBreakPreview" zoomScale="80" zoomScaleNormal="100" zoomScaleSheetLayoutView="80" workbookViewId="0">
      <selection activeCell="F11" sqref="F11"/>
    </sheetView>
  </sheetViews>
  <sheetFormatPr defaultColWidth="9.140625" defaultRowHeight="12.75" x14ac:dyDescent="0.2"/>
  <cols>
    <col min="1" max="1" width="6.85546875" style="352" customWidth="1"/>
    <col min="2" max="2" width="14.85546875" style="352" customWidth="1"/>
    <col min="3" max="3" width="21.140625" style="352" customWidth="1"/>
    <col min="4" max="5" width="12.7109375" style="352" customWidth="1"/>
    <col min="6" max="6" width="13.42578125" style="352" bestFit="1" customWidth="1"/>
    <col min="7" max="7" width="15.28515625" style="352" customWidth="1"/>
    <col min="8" max="8" width="23.85546875" style="352" customWidth="1"/>
    <col min="9" max="9" width="13" style="352" customWidth="1"/>
    <col min="10" max="10" width="19" style="352" customWidth="1"/>
    <col min="11" max="11" width="17.7109375" style="352" customWidth="1"/>
    <col min="12" max="16384" width="9.140625" style="352"/>
  </cols>
  <sheetData>
    <row r="1" spans="1:12" s="198" customFormat="1" ht="15" x14ac:dyDescent="0.2">
      <c r="A1" s="192" t="s">
        <v>300</v>
      </c>
      <c r="B1" s="192"/>
      <c r="C1" s="192"/>
      <c r="D1" s="193"/>
      <c r="E1" s="193"/>
      <c r="F1" s="193"/>
      <c r="G1" s="193"/>
      <c r="H1" s="193"/>
      <c r="I1" s="193"/>
      <c r="J1" s="193"/>
      <c r="K1" s="337" t="s">
        <v>109</v>
      </c>
    </row>
    <row r="2" spans="1:12" s="198" customFormat="1" ht="15" x14ac:dyDescent="0.3">
      <c r="A2" s="147" t="s">
        <v>140</v>
      </c>
      <c r="B2" s="147"/>
      <c r="C2" s="147"/>
      <c r="D2" s="193"/>
      <c r="E2" s="193"/>
      <c r="F2" s="193"/>
      <c r="G2" s="193"/>
      <c r="H2" s="193"/>
      <c r="I2" s="193"/>
      <c r="J2" s="193"/>
      <c r="K2" s="334" t="str">
        <f>'ფორმა N1'!L2</f>
        <v>25.11.19 -31.12.19</v>
      </c>
    </row>
    <row r="3" spans="1:12" s="198" customFormat="1" ht="15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40"/>
      <c r="L3" s="352"/>
    </row>
    <row r="4" spans="1:12" s="198" customFormat="1" ht="15" x14ac:dyDescent="0.3">
      <c r="A4" s="113" t="s">
        <v>269</v>
      </c>
      <c r="B4" s="113"/>
      <c r="C4" s="113"/>
      <c r="D4" s="113"/>
      <c r="E4" s="113"/>
      <c r="F4" s="347"/>
      <c r="G4" s="194"/>
      <c r="H4" s="193"/>
      <c r="I4" s="193"/>
      <c r="J4" s="193"/>
      <c r="K4" s="193"/>
    </row>
    <row r="5" spans="1:12" ht="15" x14ac:dyDescent="0.3">
      <c r="A5" s="427" t="str">
        <f>'ფორმა N1'!A5</f>
        <v>ააიპ მოძრაობა ლელო</v>
      </c>
      <c r="B5" s="348"/>
      <c r="C5" s="348"/>
      <c r="D5" s="349"/>
      <c r="E5" s="349"/>
      <c r="F5" s="349"/>
      <c r="G5" s="350"/>
      <c r="H5" s="351"/>
      <c r="I5" s="351"/>
      <c r="J5" s="351"/>
      <c r="K5" s="350"/>
    </row>
    <row r="6" spans="1:12" s="198" customFormat="1" ht="13.5" x14ac:dyDescent="0.2">
      <c r="A6" s="141"/>
      <c r="B6" s="141"/>
      <c r="C6" s="141"/>
      <c r="D6" s="353"/>
      <c r="E6" s="353"/>
      <c r="F6" s="353"/>
      <c r="G6" s="193"/>
      <c r="H6" s="193"/>
      <c r="I6" s="193"/>
      <c r="J6" s="193"/>
      <c r="K6" s="193"/>
    </row>
    <row r="7" spans="1:12" s="198" customFormat="1" ht="60" x14ac:dyDescent="0.2">
      <c r="A7" s="354" t="s">
        <v>64</v>
      </c>
      <c r="B7" s="354" t="s">
        <v>485</v>
      </c>
      <c r="C7" s="354" t="s">
        <v>243</v>
      </c>
      <c r="D7" s="355" t="s">
        <v>240</v>
      </c>
      <c r="E7" s="355" t="s">
        <v>241</v>
      </c>
      <c r="F7" s="355" t="s">
        <v>340</v>
      </c>
      <c r="G7" s="355" t="s">
        <v>242</v>
      </c>
      <c r="H7" s="355" t="s">
        <v>493</v>
      </c>
      <c r="I7" s="355" t="s">
        <v>239</v>
      </c>
      <c r="J7" s="355" t="s">
        <v>490</v>
      </c>
      <c r="K7" s="355" t="s">
        <v>491</v>
      </c>
    </row>
    <row r="8" spans="1:12" s="198" customFormat="1" ht="15" x14ac:dyDescent="0.2">
      <c r="A8" s="354">
        <v>1</v>
      </c>
      <c r="B8" s="354">
        <v>2</v>
      </c>
      <c r="C8" s="354">
        <v>3</v>
      </c>
      <c r="D8" s="355">
        <v>4</v>
      </c>
      <c r="E8" s="354">
        <v>5</v>
      </c>
      <c r="F8" s="355">
        <v>6</v>
      </c>
      <c r="G8" s="354">
        <v>7</v>
      </c>
      <c r="H8" s="355">
        <v>8</v>
      </c>
      <c r="I8" s="354">
        <v>9</v>
      </c>
      <c r="J8" s="354">
        <v>10</v>
      </c>
      <c r="K8" s="355">
        <v>11</v>
      </c>
    </row>
    <row r="9" spans="1:12" s="198" customFormat="1" ht="30" x14ac:dyDescent="0.2">
      <c r="A9" s="356">
        <v>1</v>
      </c>
      <c r="B9" s="356" t="s">
        <v>554</v>
      </c>
      <c r="C9" s="356" t="s">
        <v>564</v>
      </c>
      <c r="D9" s="357" t="s">
        <v>565</v>
      </c>
      <c r="E9" s="357" t="s">
        <v>566</v>
      </c>
      <c r="F9" s="357">
        <v>2015</v>
      </c>
      <c r="G9" s="357" t="s">
        <v>567</v>
      </c>
      <c r="H9" s="357">
        <v>1875</v>
      </c>
      <c r="I9" s="357" t="s">
        <v>568</v>
      </c>
      <c r="J9" s="428" t="s">
        <v>570</v>
      </c>
      <c r="K9" s="357" t="s">
        <v>569</v>
      </c>
    </row>
    <row r="10" spans="1:12" s="198" customFormat="1" ht="30" x14ac:dyDescent="0.2">
      <c r="A10" s="356">
        <v>2</v>
      </c>
      <c r="B10" s="356" t="s">
        <v>554</v>
      </c>
      <c r="C10" s="356" t="s">
        <v>564</v>
      </c>
      <c r="D10" s="357" t="s">
        <v>565</v>
      </c>
      <c r="E10" s="357" t="s">
        <v>566</v>
      </c>
      <c r="F10" s="357">
        <v>2015</v>
      </c>
      <c r="G10" s="357" t="s">
        <v>571</v>
      </c>
      <c r="H10" s="357">
        <v>1875</v>
      </c>
      <c r="I10" s="357" t="s">
        <v>568</v>
      </c>
      <c r="J10" s="428" t="s">
        <v>570</v>
      </c>
      <c r="K10" s="357" t="s">
        <v>569</v>
      </c>
    </row>
    <row r="11" spans="1:12" s="198" customFormat="1" ht="15" x14ac:dyDescent="0.2">
      <c r="A11" s="356">
        <v>3</v>
      </c>
      <c r="B11" s="356"/>
      <c r="C11" s="356"/>
      <c r="D11" s="357"/>
      <c r="E11" s="357"/>
      <c r="F11" s="357"/>
      <c r="G11" s="357"/>
      <c r="H11" s="357"/>
      <c r="I11" s="357"/>
      <c r="J11" s="357"/>
      <c r="K11" s="357"/>
    </row>
    <row r="12" spans="1:12" s="198" customFormat="1" ht="15" x14ac:dyDescent="0.2">
      <c r="A12" s="356">
        <v>4</v>
      </c>
      <c r="B12" s="356"/>
      <c r="C12" s="356"/>
      <c r="D12" s="357"/>
      <c r="E12" s="357"/>
      <c r="F12" s="357"/>
      <c r="G12" s="357"/>
      <c r="H12" s="357"/>
      <c r="I12" s="357"/>
      <c r="J12" s="357"/>
      <c r="K12" s="357"/>
    </row>
    <row r="13" spans="1:12" s="198" customFormat="1" ht="15" x14ac:dyDescent="0.2">
      <c r="A13" s="356">
        <v>5</v>
      </c>
      <c r="B13" s="356"/>
      <c r="C13" s="356"/>
      <c r="D13" s="357"/>
      <c r="E13" s="357"/>
      <c r="F13" s="357"/>
      <c r="G13" s="357"/>
      <c r="H13" s="357"/>
      <c r="I13" s="357"/>
      <c r="J13" s="357"/>
      <c r="K13" s="357"/>
    </row>
    <row r="14" spans="1:12" s="198" customFormat="1" ht="15" x14ac:dyDescent="0.2">
      <c r="A14" s="356">
        <v>6</v>
      </c>
      <c r="B14" s="356"/>
      <c r="C14" s="356"/>
      <c r="D14" s="357"/>
      <c r="E14" s="357"/>
      <c r="F14" s="357"/>
      <c r="G14" s="357"/>
      <c r="H14" s="357"/>
      <c r="I14" s="357"/>
      <c r="J14" s="357"/>
      <c r="K14" s="357"/>
    </row>
    <row r="15" spans="1:12" s="198" customFormat="1" ht="15" x14ac:dyDescent="0.2">
      <c r="A15" s="356">
        <v>7</v>
      </c>
      <c r="B15" s="356"/>
      <c r="C15" s="356"/>
      <c r="D15" s="357"/>
      <c r="E15" s="357"/>
      <c r="F15" s="357"/>
      <c r="G15" s="357"/>
      <c r="H15" s="357"/>
      <c r="I15" s="357"/>
      <c r="J15" s="357"/>
      <c r="K15" s="357"/>
    </row>
    <row r="16" spans="1:12" s="198" customFormat="1" ht="15" x14ac:dyDescent="0.2">
      <c r="A16" s="356">
        <v>8</v>
      </c>
      <c r="B16" s="356"/>
      <c r="C16" s="356"/>
      <c r="D16" s="357"/>
      <c r="E16" s="357"/>
      <c r="F16" s="357"/>
      <c r="G16" s="357"/>
      <c r="H16" s="357"/>
      <c r="I16" s="357"/>
      <c r="J16" s="357"/>
      <c r="K16" s="357"/>
    </row>
    <row r="17" spans="1:11" s="198" customFormat="1" ht="15" x14ac:dyDescent="0.2">
      <c r="A17" s="356">
        <v>9</v>
      </c>
      <c r="B17" s="356"/>
      <c r="C17" s="356"/>
      <c r="D17" s="357"/>
      <c r="E17" s="357"/>
      <c r="F17" s="357"/>
      <c r="G17" s="357"/>
      <c r="H17" s="357"/>
      <c r="I17" s="357"/>
      <c r="J17" s="357"/>
      <c r="K17" s="357"/>
    </row>
    <row r="18" spans="1:11" s="198" customFormat="1" ht="15" x14ac:dyDescent="0.2">
      <c r="A18" s="356">
        <v>10</v>
      </c>
      <c r="B18" s="356"/>
      <c r="C18" s="356"/>
      <c r="D18" s="357"/>
      <c r="E18" s="357"/>
      <c r="F18" s="357"/>
      <c r="G18" s="357"/>
      <c r="H18" s="357"/>
      <c r="I18" s="357"/>
      <c r="J18" s="357"/>
      <c r="K18" s="357"/>
    </row>
    <row r="19" spans="1:11" s="198" customFormat="1" ht="15" x14ac:dyDescent="0.2">
      <c r="A19" s="356">
        <v>11</v>
      </c>
      <c r="B19" s="356"/>
      <c r="C19" s="356"/>
      <c r="D19" s="357"/>
      <c r="E19" s="357"/>
      <c r="F19" s="357"/>
      <c r="G19" s="357"/>
      <c r="H19" s="357"/>
      <c r="I19" s="357"/>
      <c r="J19" s="357"/>
      <c r="K19" s="357"/>
    </row>
    <row r="20" spans="1:11" s="198" customFormat="1" ht="15" x14ac:dyDescent="0.2">
      <c r="A20" s="356">
        <v>12</v>
      </c>
      <c r="B20" s="356"/>
      <c r="C20" s="356"/>
      <c r="D20" s="357"/>
      <c r="E20" s="357"/>
      <c r="F20" s="357"/>
      <c r="G20" s="357"/>
      <c r="H20" s="357"/>
      <c r="I20" s="357"/>
      <c r="J20" s="357"/>
      <c r="K20" s="357"/>
    </row>
    <row r="21" spans="1:11" s="198" customFormat="1" ht="15" x14ac:dyDescent="0.2">
      <c r="A21" s="356">
        <v>13</v>
      </c>
      <c r="B21" s="356"/>
      <c r="C21" s="356"/>
      <c r="D21" s="357"/>
      <c r="E21" s="357"/>
      <c r="F21" s="357"/>
      <c r="G21" s="357"/>
      <c r="H21" s="357"/>
      <c r="I21" s="357"/>
      <c r="J21" s="357"/>
      <c r="K21" s="357"/>
    </row>
    <row r="22" spans="1:11" s="198" customFormat="1" ht="15" x14ac:dyDescent="0.2">
      <c r="A22" s="356">
        <v>14</v>
      </c>
      <c r="B22" s="356"/>
      <c r="C22" s="356"/>
      <c r="D22" s="357"/>
      <c r="E22" s="357"/>
      <c r="F22" s="357"/>
      <c r="G22" s="357"/>
      <c r="H22" s="357"/>
      <c r="I22" s="357"/>
      <c r="J22" s="357"/>
      <c r="K22" s="357"/>
    </row>
    <row r="23" spans="1:11" s="198" customFormat="1" ht="15" x14ac:dyDescent="0.2">
      <c r="A23" s="356">
        <v>15</v>
      </c>
      <c r="B23" s="356"/>
      <c r="C23" s="356"/>
      <c r="D23" s="357"/>
      <c r="E23" s="357"/>
      <c r="F23" s="357"/>
      <c r="G23" s="357"/>
      <c r="H23" s="357"/>
      <c r="I23" s="357"/>
      <c r="J23" s="357"/>
      <c r="K23" s="357"/>
    </row>
    <row r="24" spans="1:11" s="198" customFormat="1" ht="15" x14ac:dyDescent="0.2">
      <c r="A24" s="356">
        <v>16</v>
      </c>
      <c r="B24" s="356"/>
      <c r="C24" s="356"/>
      <c r="D24" s="357"/>
      <c r="E24" s="357"/>
      <c r="F24" s="357"/>
      <c r="G24" s="357"/>
      <c r="H24" s="357"/>
      <c r="I24" s="357"/>
      <c r="J24" s="357"/>
      <c r="K24" s="357"/>
    </row>
    <row r="25" spans="1:11" s="198" customFormat="1" ht="15" x14ac:dyDescent="0.2">
      <c r="A25" s="356">
        <v>17</v>
      </c>
      <c r="B25" s="356"/>
      <c r="C25" s="356"/>
      <c r="D25" s="357"/>
      <c r="E25" s="357"/>
      <c r="F25" s="357"/>
      <c r="G25" s="357"/>
      <c r="H25" s="357"/>
      <c r="I25" s="357"/>
      <c r="J25" s="357"/>
      <c r="K25" s="357"/>
    </row>
    <row r="26" spans="1:11" s="198" customFormat="1" ht="15" x14ac:dyDescent="0.2">
      <c r="A26" s="356">
        <v>18</v>
      </c>
      <c r="B26" s="356"/>
      <c r="C26" s="356"/>
      <c r="D26" s="357"/>
      <c r="E26" s="357"/>
      <c r="F26" s="357"/>
      <c r="G26" s="357"/>
      <c r="H26" s="357"/>
      <c r="I26" s="357"/>
      <c r="J26" s="357"/>
      <c r="K26" s="357"/>
    </row>
    <row r="27" spans="1:11" s="198" customFormat="1" ht="15" x14ac:dyDescent="0.2">
      <c r="A27" s="356" t="s">
        <v>273</v>
      </c>
      <c r="B27" s="356"/>
      <c r="C27" s="356"/>
      <c r="D27" s="357"/>
      <c r="E27" s="357"/>
      <c r="F27" s="357"/>
      <c r="G27" s="357"/>
      <c r="H27" s="357"/>
      <c r="I27" s="357"/>
      <c r="J27" s="357"/>
      <c r="K27" s="357"/>
    </row>
    <row r="28" spans="1:11" x14ac:dyDescent="0.2">
      <c r="A28" s="361"/>
      <c r="B28" s="361"/>
      <c r="C28" s="361"/>
      <c r="D28" s="361"/>
      <c r="E28" s="361"/>
      <c r="F28" s="361"/>
      <c r="G28" s="361"/>
      <c r="H28" s="361"/>
      <c r="I28" s="361"/>
      <c r="J28" s="361"/>
      <c r="K28" s="361"/>
    </row>
    <row r="29" spans="1:11" x14ac:dyDescent="0.2">
      <c r="A29" s="361"/>
      <c r="B29" s="361"/>
      <c r="C29" s="361"/>
      <c r="D29" s="361"/>
      <c r="E29" s="361"/>
      <c r="F29" s="361"/>
      <c r="G29" s="361"/>
      <c r="H29" s="361"/>
      <c r="I29" s="361"/>
      <c r="J29" s="361"/>
      <c r="K29" s="361"/>
    </row>
    <row r="30" spans="1:11" x14ac:dyDescent="0.2">
      <c r="A30" s="362"/>
      <c r="B30" s="362"/>
      <c r="C30" s="362"/>
      <c r="D30" s="361"/>
      <c r="E30" s="361"/>
      <c r="F30" s="361"/>
      <c r="G30" s="361"/>
      <c r="H30" s="361"/>
      <c r="I30" s="361"/>
      <c r="J30" s="361"/>
      <c r="K30" s="361"/>
    </row>
    <row r="31" spans="1:11" ht="15" x14ac:dyDescent="0.3">
      <c r="A31" s="363"/>
      <c r="B31" s="363"/>
      <c r="C31" s="363"/>
      <c r="D31" s="364" t="s">
        <v>107</v>
      </c>
      <c r="E31" s="363"/>
      <c r="F31" s="363"/>
      <c r="G31" s="365"/>
      <c r="H31" s="363"/>
      <c r="I31" s="363"/>
      <c r="J31" s="363"/>
      <c r="K31" s="363"/>
    </row>
    <row r="32" spans="1:11" ht="15" x14ac:dyDescent="0.3">
      <c r="A32" s="363"/>
      <c r="B32" s="363"/>
      <c r="C32" s="363"/>
      <c r="D32" s="363"/>
      <c r="E32" s="366"/>
      <c r="F32" s="363"/>
      <c r="H32" s="366"/>
      <c r="I32" s="366"/>
      <c r="J32" s="367"/>
    </row>
    <row r="33" spans="4:9" ht="15" x14ac:dyDescent="0.3">
      <c r="D33" s="363"/>
      <c r="E33" s="368" t="s">
        <v>263</v>
      </c>
      <c r="F33" s="363"/>
      <c r="H33" s="369" t="s">
        <v>268</v>
      </c>
      <c r="I33" s="369"/>
    </row>
    <row r="34" spans="4:9" ht="15" x14ac:dyDescent="0.3">
      <c r="D34" s="363"/>
      <c r="E34" s="370" t="s">
        <v>139</v>
      </c>
      <c r="F34" s="363"/>
      <c r="H34" s="363" t="s">
        <v>264</v>
      </c>
      <c r="I34" s="363"/>
    </row>
    <row r="35" spans="4:9" ht="15" x14ac:dyDescent="0.3">
      <c r="D35" s="363"/>
      <c r="E35" s="37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view="pageBreakPreview" zoomScale="80" zoomScaleNormal="100" zoomScaleSheetLayoutView="80" workbookViewId="0">
      <selection activeCell="C13" sqref="C13"/>
    </sheetView>
  </sheetViews>
  <sheetFormatPr defaultColWidth="9.140625" defaultRowHeight="12.75" x14ac:dyDescent="0.2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 x14ac:dyDescent="0.2">
      <c r="A1" s="136" t="s">
        <v>427</v>
      </c>
      <c r="B1" s="137"/>
      <c r="C1" s="137"/>
      <c r="D1" s="137"/>
      <c r="E1" s="137"/>
      <c r="F1" s="137"/>
      <c r="G1" s="137"/>
      <c r="H1" s="143"/>
      <c r="I1" s="77" t="s">
        <v>109</v>
      </c>
    </row>
    <row r="2" spans="1:13" customFormat="1" ht="15" x14ac:dyDescent="0.3">
      <c r="A2" s="104" t="s">
        <v>140</v>
      </c>
      <c r="B2" s="137"/>
      <c r="C2" s="137"/>
      <c r="D2" s="137"/>
      <c r="E2" s="137"/>
      <c r="F2" s="137"/>
      <c r="G2" s="137"/>
      <c r="H2" s="143"/>
      <c r="I2" s="205" t="str">
        <f>'ფორმა N1'!L2</f>
        <v>25.11.19 -31.12.19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4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390" t="str">
        <f>'ფორმა N1'!A5</f>
        <v>ააიპ მოძრაობა ლელო</v>
      </c>
      <c r="B5" s="79"/>
      <c r="C5" s="79"/>
      <c r="D5" s="209"/>
      <c r="E5" s="209"/>
      <c r="F5" s="209"/>
      <c r="G5" s="209"/>
      <c r="H5" s="209"/>
      <c r="I5" s="208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 x14ac:dyDescent="0.2">
      <c r="A7" s="146" t="s">
        <v>64</v>
      </c>
      <c r="B7" s="135" t="s">
        <v>366</v>
      </c>
      <c r="C7" s="135" t="s">
        <v>367</v>
      </c>
      <c r="D7" s="135" t="s">
        <v>372</v>
      </c>
      <c r="E7" s="135" t="s">
        <v>373</v>
      </c>
      <c r="F7" s="135" t="s">
        <v>368</v>
      </c>
      <c r="G7" s="135" t="s">
        <v>369</v>
      </c>
      <c r="H7" s="135" t="s">
        <v>380</v>
      </c>
      <c r="I7" s="135" t="s">
        <v>370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5"/>
      <c r="C9" s="25"/>
      <c r="D9" s="25"/>
      <c r="E9" s="25"/>
      <c r="F9" s="204"/>
      <c r="G9" s="204"/>
      <c r="H9" s="204"/>
      <c r="I9" s="25"/>
    </row>
    <row r="10" spans="1:13" customFormat="1" ht="15" x14ac:dyDescent="0.2">
      <c r="A10" s="66">
        <v>2</v>
      </c>
      <c r="B10" s="25"/>
      <c r="C10" s="25"/>
      <c r="D10" s="25"/>
      <c r="E10" s="25"/>
      <c r="F10" s="204"/>
      <c r="G10" s="204"/>
      <c r="H10" s="204"/>
      <c r="I10" s="25"/>
    </row>
    <row r="11" spans="1:13" customFormat="1" ht="15" x14ac:dyDescent="0.2">
      <c r="A11" s="66">
        <v>3</v>
      </c>
      <c r="B11" s="25"/>
      <c r="C11" s="25"/>
      <c r="D11" s="25"/>
      <c r="E11" s="25"/>
      <c r="F11" s="204"/>
      <c r="G11" s="204"/>
      <c r="H11" s="204"/>
      <c r="I11" s="25"/>
    </row>
    <row r="12" spans="1:13" customFormat="1" ht="15" x14ac:dyDescent="0.2">
      <c r="A12" s="66">
        <v>4</v>
      </c>
      <c r="B12" s="25"/>
      <c r="C12" s="25"/>
      <c r="D12" s="25"/>
      <c r="E12" s="25"/>
      <c r="F12" s="204"/>
      <c r="G12" s="204"/>
      <c r="H12" s="204"/>
      <c r="I12" s="25"/>
    </row>
    <row r="13" spans="1:13" customFormat="1" ht="15" x14ac:dyDescent="0.2">
      <c r="A13" s="66">
        <v>5</v>
      </c>
      <c r="B13" s="25"/>
      <c r="C13" s="25"/>
      <c r="D13" s="25"/>
      <c r="E13" s="25"/>
      <c r="F13" s="204"/>
      <c r="G13" s="204"/>
      <c r="H13" s="204"/>
      <c r="I13" s="25"/>
    </row>
    <row r="14" spans="1:13" customFormat="1" ht="15" x14ac:dyDescent="0.2">
      <c r="A14" s="66">
        <v>6</v>
      </c>
      <c r="B14" s="25"/>
      <c r="C14" s="25"/>
      <c r="D14" s="25"/>
      <c r="E14" s="25"/>
      <c r="F14" s="204"/>
      <c r="G14" s="204"/>
      <c r="H14" s="204"/>
      <c r="I14" s="25"/>
    </row>
    <row r="15" spans="1:13" customFormat="1" ht="15" x14ac:dyDescent="0.2">
      <c r="A15" s="66">
        <v>7</v>
      </c>
      <c r="B15" s="25"/>
      <c r="C15" s="25"/>
      <c r="D15" s="25"/>
      <c r="E15" s="25"/>
      <c r="F15" s="204"/>
      <c r="G15" s="204"/>
      <c r="H15" s="204"/>
      <c r="I15" s="25"/>
    </row>
    <row r="16" spans="1:13" customFormat="1" ht="15" x14ac:dyDescent="0.2">
      <c r="A16" s="66">
        <v>8</v>
      </c>
      <c r="B16" s="25"/>
      <c r="C16" s="25"/>
      <c r="D16" s="25"/>
      <c r="E16" s="25"/>
      <c r="F16" s="204"/>
      <c r="G16" s="204"/>
      <c r="H16" s="204"/>
      <c r="I16" s="25"/>
    </row>
    <row r="17" spans="1:9" customFormat="1" ht="15" x14ac:dyDescent="0.2">
      <c r="A17" s="66">
        <v>9</v>
      </c>
      <c r="B17" s="25"/>
      <c r="C17" s="25"/>
      <c r="D17" s="25"/>
      <c r="E17" s="25"/>
      <c r="F17" s="204"/>
      <c r="G17" s="204"/>
      <c r="H17" s="204"/>
      <c r="I17" s="25"/>
    </row>
    <row r="18" spans="1:9" customFormat="1" ht="15" x14ac:dyDescent="0.2">
      <c r="A18" s="66">
        <v>10</v>
      </c>
      <c r="B18" s="25"/>
      <c r="C18" s="25"/>
      <c r="D18" s="25"/>
      <c r="E18" s="25"/>
      <c r="F18" s="204"/>
      <c r="G18" s="204"/>
      <c r="H18" s="204"/>
      <c r="I18" s="25"/>
    </row>
    <row r="19" spans="1:9" customFormat="1" ht="15" x14ac:dyDescent="0.2">
      <c r="A19" s="66">
        <v>11</v>
      </c>
      <c r="B19" s="25"/>
      <c r="C19" s="25"/>
      <c r="D19" s="25"/>
      <c r="E19" s="25"/>
      <c r="F19" s="204"/>
      <c r="G19" s="204"/>
      <c r="H19" s="204"/>
      <c r="I19" s="25"/>
    </row>
    <row r="20" spans="1:9" customFormat="1" ht="15" x14ac:dyDescent="0.2">
      <c r="A20" s="66">
        <v>12</v>
      </c>
      <c r="B20" s="25"/>
      <c r="C20" s="25"/>
      <c r="D20" s="25"/>
      <c r="E20" s="25"/>
      <c r="F20" s="204"/>
      <c r="G20" s="204"/>
      <c r="H20" s="204"/>
      <c r="I20" s="25"/>
    </row>
    <row r="21" spans="1:9" customFormat="1" ht="15" x14ac:dyDescent="0.2">
      <c r="A21" s="66">
        <v>13</v>
      </c>
      <c r="B21" s="25"/>
      <c r="C21" s="25"/>
      <c r="D21" s="25"/>
      <c r="E21" s="25"/>
      <c r="F21" s="204"/>
      <c r="G21" s="204"/>
      <c r="H21" s="204"/>
      <c r="I21" s="25"/>
    </row>
    <row r="22" spans="1:9" customFormat="1" ht="15" x14ac:dyDescent="0.2">
      <c r="A22" s="66">
        <v>14</v>
      </c>
      <c r="B22" s="25"/>
      <c r="C22" s="25"/>
      <c r="D22" s="25"/>
      <c r="E22" s="25"/>
      <c r="F22" s="204"/>
      <c r="G22" s="204"/>
      <c r="H22" s="204"/>
      <c r="I22" s="25"/>
    </row>
    <row r="23" spans="1:9" customFormat="1" ht="15" x14ac:dyDescent="0.2">
      <c r="A23" s="66">
        <v>15</v>
      </c>
      <c r="B23" s="25"/>
      <c r="C23" s="25"/>
      <c r="D23" s="25"/>
      <c r="E23" s="25"/>
      <c r="F23" s="204"/>
      <c r="G23" s="204"/>
      <c r="H23" s="204"/>
      <c r="I23" s="25"/>
    </row>
    <row r="24" spans="1:9" customFormat="1" ht="15" x14ac:dyDescent="0.2">
      <c r="A24" s="66">
        <v>16</v>
      </c>
      <c r="B24" s="25"/>
      <c r="C24" s="25"/>
      <c r="D24" s="25"/>
      <c r="E24" s="25"/>
      <c r="F24" s="204"/>
      <c r="G24" s="204"/>
      <c r="H24" s="204"/>
      <c r="I24" s="25"/>
    </row>
    <row r="25" spans="1:9" customFormat="1" ht="15" x14ac:dyDescent="0.2">
      <c r="A25" s="66">
        <v>17</v>
      </c>
      <c r="B25" s="25"/>
      <c r="C25" s="25"/>
      <c r="D25" s="25"/>
      <c r="E25" s="25"/>
      <c r="F25" s="204"/>
      <c r="G25" s="204"/>
      <c r="H25" s="204"/>
      <c r="I25" s="25"/>
    </row>
    <row r="26" spans="1:9" customFormat="1" ht="15" x14ac:dyDescent="0.2">
      <c r="A26" s="66">
        <v>18</v>
      </c>
      <c r="B26" s="25"/>
      <c r="C26" s="25"/>
      <c r="D26" s="25"/>
      <c r="E26" s="25"/>
      <c r="F26" s="204"/>
      <c r="G26" s="204"/>
      <c r="H26" s="204"/>
      <c r="I26" s="25"/>
    </row>
    <row r="27" spans="1:9" customFormat="1" ht="15" x14ac:dyDescent="0.2">
      <c r="A27" s="66" t="s">
        <v>273</v>
      </c>
      <c r="B27" s="25"/>
      <c r="C27" s="25"/>
      <c r="D27" s="25"/>
      <c r="E27" s="25"/>
      <c r="F27" s="204"/>
      <c r="G27" s="204"/>
      <c r="H27" s="204"/>
      <c r="I27" s="25"/>
    </row>
    <row r="28" spans="1:9" x14ac:dyDescent="0.2">
      <c r="A28" s="211"/>
      <c r="B28" s="211"/>
      <c r="C28" s="211"/>
      <c r="D28" s="211"/>
      <c r="E28" s="211"/>
      <c r="F28" s="211"/>
      <c r="G28" s="211"/>
      <c r="H28" s="211"/>
      <c r="I28" s="211"/>
    </row>
    <row r="29" spans="1:9" x14ac:dyDescent="0.2">
      <c r="A29" s="211"/>
      <c r="B29" s="211"/>
      <c r="C29" s="211"/>
      <c r="D29" s="211"/>
      <c r="E29" s="211"/>
      <c r="F29" s="211"/>
      <c r="G29" s="211"/>
      <c r="H29" s="211"/>
      <c r="I29" s="211"/>
    </row>
    <row r="30" spans="1:9" x14ac:dyDescent="0.2">
      <c r="A30" s="212"/>
      <c r="B30" s="211"/>
      <c r="C30" s="211"/>
      <c r="D30" s="211"/>
      <c r="E30" s="211"/>
      <c r="F30" s="211"/>
      <c r="G30" s="211"/>
      <c r="H30" s="211"/>
      <c r="I30" s="211"/>
    </row>
    <row r="31" spans="1:9" ht="15" x14ac:dyDescent="0.3">
      <c r="A31" s="183"/>
      <c r="B31" s="185" t="s">
        <v>107</v>
      </c>
      <c r="C31" s="183"/>
      <c r="D31" s="183"/>
      <c r="E31" s="186"/>
      <c r="F31" s="183"/>
      <c r="G31" s="183"/>
      <c r="H31" s="183"/>
      <c r="I31" s="183"/>
    </row>
    <row r="32" spans="1:9" ht="15" x14ac:dyDescent="0.3">
      <c r="A32" s="183"/>
      <c r="B32" s="183"/>
      <c r="C32" s="187"/>
      <c r="D32" s="183"/>
      <c r="F32" s="187"/>
      <c r="G32" s="217"/>
    </row>
    <row r="33" spans="2:6" ht="15" x14ac:dyDescent="0.3">
      <c r="B33" s="183"/>
      <c r="C33" s="189" t="s">
        <v>263</v>
      </c>
      <c r="D33" s="183"/>
      <c r="F33" s="190" t="s">
        <v>268</v>
      </c>
    </row>
    <row r="34" spans="2:6" ht="15" x14ac:dyDescent="0.3">
      <c r="B34" s="183"/>
      <c r="C34" s="191" t="s">
        <v>139</v>
      </c>
      <c r="D34" s="183"/>
      <c r="F34" s="183" t="s">
        <v>264</v>
      </c>
    </row>
    <row r="35" spans="2:6" ht="15" x14ac:dyDescent="0.3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5"/>
  <sheetViews>
    <sheetView view="pageBreakPreview" topLeftCell="A20" zoomScale="80" zoomScaleNormal="100" zoomScaleSheetLayoutView="80" workbookViewId="0">
      <selection activeCell="D31" sqref="D31"/>
    </sheetView>
  </sheetViews>
  <sheetFormatPr defaultColWidth="9.140625" defaultRowHeight="15" x14ac:dyDescent="0.3"/>
  <cols>
    <col min="1" max="1" width="10" style="183" customWidth="1"/>
    <col min="2" max="2" width="26.5703125" style="183" bestFit="1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 x14ac:dyDescent="0.3">
      <c r="A1" s="73" t="s">
        <v>385</v>
      </c>
      <c r="B1" s="75"/>
      <c r="C1" s="75"/>
      <c r="D1" s="75"/>
      <c r="E1" s="75"/>
      <c r="F1" s="75"/>
      <c r="G1" s="75"/>
      <c r="H1" s="75"/>
      <c r="I1" s="162" t="s">
        <v>198</v>
      </c>
      <c r="J1" s="163"/>
    </row>
    <row r="2" spans="1:10" x14ac:dyDescent="0.3">
      <c r="A2" s="75" t="s">
        <v>140</v>
      </c>
      <c r="B2" s="75"/>
      <c r="C2" s="75"/>
      <c r="D2" s="75"/>
      <c r="E2" s="75"/>
      <c r="F2" s="75"/>
      <c r="G2" s="75"/>
      <c r="H2" s="75"/>
      <c r="I2" s="164" t="str">
        <f>'ფორმა N1'!L2</f>
        <v>25.11.19 -31.12.19</v>
      </c>
      <c r="J2" s="163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3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390" t="str">
        <f>'ფორმა N1'!A5</f>
        <v>ააიპ მოძრაობა ლელო</v>
      </c>
      <c r="B5" s="207"/>
      <c r="C5" s="207"/>
      <c r="D5" s="207"/>
      <c r="E5" s="207"/>
      <c r="F5" s="207"/>
      <c r="G5" s="207"/>
      <c r="H5" s="207"/>
      <c r="I5" s="207"/>
      <c r="J5" s="190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5" t="s">
        <v>64</v>
      </c>
      <c r="B8" s="327" t="s">
        <v>363</v>
      </c>
      <c r="C8" s="328" t="s">
        <v>405</v>
      </c>
      <c r="D8" s="328" t="s">
        <v>406</v>
      </c>
      <c r="E8" s="328" t="s">
        <v>364</v>
      </c>
      <c r="F8" s="328" t="s">
        <v>377</v>
      </c>
      <c r="G8" s="328" t="s">
        <v>378</v>
      </c>
      <c r="H8" s="328" t="s">
        <v>410</v>
      </c>
      <c r="I8" s="166" t="s">
        <v>379</v>
      </c>
      <c r="J8" s="104"/>
    </row>
    <row r="9" spans="1:10" x14ac:dyDescent="0.3">
      <c r="A9" s="168">
        <v>1</v>
      </c>
      <c r="B9" s="447" t="s">
        <v>797</v>
      </c>
      <c r="C9" s="469" t="s">
        <v>758</v>
      </c>
      <c r="D9" s="173"/>
      <c r="E9" s="172" t="s">
        <v>744</v>
      </c>
      <c r="F9" s="172"/>
      <c r="G9" s="172"/>
      <c r="H9" s="172"/>
      <c r="I9" s="172">
        <v>687.86</v>
      </c>
      <c r="J9" s="104"/>
    </row>
    <row r="10" spans="1:10" x14ac:dyDescent="0.3">
      <c r="A10" s="168">
        <v>2</v>
      </c>
      <c r="B10" s="447" t="s">
        <v>795</v>
      </c>
      <c r="C10" s="173" t="s">
        <v>759</v>
      </c>
      <c r="D10" s="444" t="s">
        <v>794</v>
      </c>
      <c r="E10" s="172" t="s">
        <v>744</v>
      </c>
      <c r="F10" s="172"/>
      <c r="G10" s="172"/>
      <c r="H10" s="172"/>
      <c r="I10" s="172">
        <v>1000</v>
      </c>
      <c r="J10" s="104"/>
    </row>
    <row r="11" spans="1:10" x14ac:dyDescent="0.3">
      <c r="A11" s="168">
        <v>3</v>
      </c>
      <c r="B11" s="447" t="s">
        <v>788</v>
      </c>
      <c r="C11" s="173" t="s">
        <v>760</v>
      </c>
      <c r="D11" s="444" t="s">
        <v>789</v>
      </c>
      <c r="E11" s="172" t="s">
        <v>744</v>
      </c>
      <c r="F11" s="172"/>
      <c r="G11" s="172"/>
      <c r="H11" s="172"/>
      <c r="I11" s="172">
        <v>22.91</v>
      </c>
      <c r="J11" s="104"/>
    </row>
    <row r="12" spans="1:10" x14ac:dyDescent="0.3">
      <c r="A12" s="168">
        <v>4</v>
      </c>
      <c r="B12" s="447">
        <v>43817</v>
      </c>
      <c r="C12" s="173" t="s">
        <v>793</v>
      </c>
      <c r="D12" s="173">
        <v>204885810</v>
      </c>
      <c r="E12" s="172" t="s">
        <v>744</v>
      </c>
      <c r="F12" s="172"/>
      <c r="G12" s="172"/>
      <c r="H12" s="172"/>
      <c r="I12" s="172">
        <v>98</v>
      </c>
      <c r="J12" s="104"/>
    </row>
    <row r="13" spans="1:10" x14ac:dyDescent="0.3">
      <c r="A13" s="168">
        <v>5</v>
      </c>
      <c r="B13" s="447">
        <v>43768</v>
      </c>
      <c r="C13" s="173" t="s">
        <v>555</v>
      </c>
      <c r="D13" s="173">
        <v>205129653</v>
      </c>
      <c r="E13" s="172" t="s">
        <v>554</v>
      </c>
      <c r="F13" s="172"/>
      <c r="G13" s="172"/>
      <c r="H13" s="172"/>
      <c r="I13" s="172">
        <v>2197.39</v>
      </c>
      <c r="J13" s="104"/>
    </row>
    <row r="14" spans="1:10" x14ac:dyDescent="0.3">
      <c r="A14" s="168">
        <v>6</v>
      </c>
      <c r="B14" s="447">
        <v>43814</v>
      </c>
      <c r="C14" s="173" t="s">
        <v>555</v>
      </c>
      <c r="D14" s="173">
        <v>205129653</v>
      </c>
      <c r="E14" s="172" t="s">
        <v>554</v>
      </c>
      <c r="F14" s="172"/>
      <c r="G14" s="172"/>
      <c r="H14" s="172"/>
      <c r="I14" s="172">
        <v>14106.31</v>
      </c>
      <c r="J14" s="104"/>
    </row>
    <row r="15" spans="1:10" x14ac:dyDescent="0.3">
      <c r="A15" s="168">
        <v>7</v>
      </c>
      <c r="B15" s="447">
        <v>43830</v>
      </c>
      <c r="C15" s="173" t="s">
        <v>761</v>
      </c>
      <c r="D15" s="173">
        <v>204566978</v>
      </c>
      <c r="E15" s="172" t="s">
        <v>744</v>
      </c>
      <c r="F15" s="172"/>
      <c r="G15" s="172"/>
      <c r="H15" s="172"/>
      <c r="I15" s="172">
        <v>947.13</v>
      </c>
      <c r="J15" s="104"/>
    </row>
    <row r="16" spans="1:10" ht="45" x14ac:dyDescent="0.3">
      <c r="A16" s="168">
        <v>8</v>
      </c>
      <c r="B16" s="447" t="s">
        <v>797</v>
      </c>
      <c r="C16" s="173" t="s">
        <v>781</v>
      </c>
      <c r="D16" s="444">
        <v>205364407</v>
      </c>
      <c r="E16" s="172" t="s">
        <v>798</v>
      </c>
      <c r="F16" s="172"/>
      <c r="G16" s="172"/>
      <c r="H16" s="172"/>
      <c r="I16" s="172">
        <v>449.66</v>
      </c>
      <c r="J16" s="104"/>
    </row>
    <row r="17" spans="1:10" x14ac:dyDescent="0.3">
      <c r="A17" s="168">
        <v>9</v>
      </c>
      <c r="B17" s="447" t="s">
        <v>792</v>
      </c>
      <c r="C17" s="173" t="s">
        <v>762</v>
      </c>
      <c r="D17" s="173">
        <v>400072611</v>
      </c>
      <c r="E17" s="172" t="s">
        <v>744</v>
      </c>
      <c r="F17" s="172"/>
      <c r="G17" s="172"/>
      <c r="H17" s="172"/>
      <c r="I17" s="172">
        <v>50</v>
      </c>
      <c r="J17" s="104"/>
    </row>
    <row r="18" spans="1:10" ht="30" x14ac:dyDescent="0.3">
      <c r="A18" s="168">
        <v>10</v>
      </c>
      <c r="B18" s="447">
        <v>43826</v>
      </c>
      <c r="C18" s="173" t="s">
        <v>763</v>
      </c>
      <c r="D18" s="173">
        <v>405124510</v>
      </c>
      <c r="E18" s="172" t="s">
        <v>744</v>
      </c>
      <c r="F18" s="172"/>
      <c r="G18" s="172"/>
      <c r="H18" s="172"/>
      <c r="I18" s="172">
        <v>4624.8999999999996</v>
      </c>
      <c r="J18" s="104"/>
    </row>
    <row r="19" spans="1:10" x14ac:dyDescent="0.3">
      <c r="A19" s="168">
        <v>11</v>
      </c>
      <c r="B19" s="447">
        <v>43769</v>
      </c>
      <c r="C19" s="173" t="s">
        <v>755</v>
      </c>
      <c r="D19" s="173">
        <v>405247594</v>
      </c>
      <c r="E19" s="172" t="s">
        <v>744</v>
      </c>
      <c r="F19" s="172"/>
      <c r="G19" s="172"/>
      <c r="H19" s="172"/>
      <c r="I19" s="172">
        <v>2360</v>
      </c>
      <c r="J19" s="104"/>
    </row>
    <row r="20" spans="1:10" x14ac:dyDescent="0.3">
      <c r="A20" s="168">
        <v>12</v>
      </c>
      <c r="B20" s="447" t="s">
        <v>787</v>
      </c>
      <c r="C20" s="173" t="s">
        <v>764</v>
      </c>
      <c r="D20" s="173">
        <v>226146872</v>
      </c>
      <c r="E20" s="172" t="s">
        <v>782</v>
      </c>
      <c r="F20" s="172"/>
      <c r="G20" s="172"/>
      <c r="H20" s="172"/>
      <c r="I20" s="172">
        <v>374.5</v>
      </c>
      <c r="J20" s="104"/>
    </row>
    <row r="21" spans="1:10" x14ac:dyDescent="0.3">
      <c r="A21" s="168">
        <v>13</v>
      </c>
      <c r="B21" s="447">
        <v>43799</v>
      </c>
      <c r="C21" s="173" t="s">
        <v>765</v>
      </c>
      <c r="D21" s="173">
        <v>245623295</v>
      </c>
      <c r="E21" s="172" t="s">
        <v>744</v>
      </c>
      <c r="F21" s="172"/>
      <c r="G21" s="172"/>
      <c r="H21" s="172"/>
      <c r="I21" s="172">
        <v>550</v>
      </c>
      <c r="J21" s="104"/>
    </row>
    <row r="22" spans="1:10" x14ac:dyDescent="0.3">
      <c r="A22" s="168">
        <v>14</v>
      </c>
      <c r="B22" s="447">
        <v>43829</v>
      </c>
      <c r="C22" s="173" t="s">
        <v>766</v>
      </c>
      <c r="D22" s="173">
        <v>202192509</v>
      </c>
      <c r="E22" s="172" t="s">
        <v>782</v>
      </c>
      <c r="F22" s="172"/>
      <c r="G22" s="172"/>
      <c r="H22" s="172"/>
      <c r="I22" s="172">
        <v>200</v>
      </c>
      <c r="J22" s="104"/>
    </row>
    <row r="23" spans="1:10" x14ac:dyDescent="0.3">
      <c r="A23" s="168">
        <v>15</v>
      </c>
      <c r="B23" s="447" t="s">
        <v>786</v>
      </c>
      <c r="C23" s="173" t="s">
        <v>767</v>
      </c>
      <c r="D23" s="173">
        <v>404443349</v>
      </c>
      <c r="E23" s="172" t="s">
        <v>782</v>
      </c>
      <c r="F23" s="172"/>
      <c r="G23" s="172"/>
      <c r="H23" s="172"/>
      <c r="I23" s="172">
        <v>342.9</v>
      </c>
      <c r="J23" s="104"/>
    </row>
    <row r="24" spans="1:10" x14ac:dyDescent="0.3">
      <c r="A24" s="168">
        <v>16</v>
      </c>
      <c r="B24" s="447">
        <v>43776</v>
      </c>
      <c r="C24" s="173" t="s">
        <v>768</v>
      </c>
      <c r="D24" s="173">
        <v>405025896</v>
      </c>
      <c r="E24" s="172" t="s">
        <v>744</v>
      </c>
      <c r="F24" s="172"/>
      <c r="G24" s="172"/>
      <c r="H24" s="172"/>
      <c r="I24" s="172">
        <v>130</v>
      </c>
      <c r="J24" s="104"/>
    </row>
    <row r="25" spans="1:10" ht="30" x14ac:dyDescent="0.3">
      <c r="A25" s="168">
        <v>17</v>
      </c>
      <c r="B25" s="447">
        <v>43824</v>
      </c>
      <c r="C25" s="173" t="s">
        <v>769</v>
      </c>
      <c r="D25" s="173">
        <v>200075113</v>
      </c>
      <c r="E25" s="172" t="s">
        <v>744</v>
      </c>
      <c r="F25" s="172"/>
      <c r="G25" s="172"/>
      <c r="H25" s="172"/>
      <c r="I25" s="172">
        <v>5163.1400000000003</v>
      </c>
      <c r="J25" s="104"/>
    </row>
    <row r="26" spans="1:10" x14ac:dyDescent="0.3">
      <c r="A26" s="168">
        <v>18</v>
      </c>
      <c r="B26" s="447">
        <v>43808</v>
      </c>
      <c r="C26" s="173" t="s">
        <v>770</v>
      </c>
      <c r="D26" s="173">
        <v>404873614</v>
      </c>
      <c r="E26" s="172" t="s">
        <v>782</v>
      </c>
      <c r="F26" s="172"/>
      <c r="G26" s="172"/>
      <c r="H26" s="172"/>
      <c r="I26" s="172">
        <v>97.56</v>
      </c>
      <c r="J26" s="104"/>
    </row>
    <row r="27" spans="1:10" x14ac:dyDescent="0.3">
      <c r="A27" s="168">
        <v>19</v>
      </c>
      <c r="B27" s="447">
        <v>43829</v>
      </c>
      <c r="C27" s="173" t="s">
        <v>771</v>
      </c>
      <c r="D27" s="173">
        <v>200272908</v>
      </c>
      <c r="E27" s="172" t="s">
        <v>783</v>
      </c>
      <c r="F27" s="172"/>
      <c r="G27" s="172"/>
      <c r="H27" s="172"/>
      <c r="I27" s="172">
        <v>8910.9500000000007</v>
      </c>
      <c r="J27" s="104"/>
    </row>
    <row r="28" spans="1:10" x14ac:dyDescent="0.3">
      <c r="A28" s="168">
        <v>20</v>
      </c>
      <c r="B28" s="447" t="s">
        <v>785</v>
      </c>
      <c r="C28" s="173" t="s">
        <v>772</v>
      </c>
      <c r="D28" s="173">
        <v>405036857</v>
      </c>
      <c r="E28" s="172" t="s">
        <v>782</v>
      </c>
      <c r="F28" s="172"/>
      <c r="G28" s="172"/>
      <c r="H28" s="172"/>
      <c r="I28" s="172">
        <v>720</v>
      </c>
      <c r="J28" s="104"/>
    </row>
    <row r="29" spans="1:10" x14ac:dyDescent="0.3">
      <c r="A29" s="168">
        <v>21</v>
      </c>
      <c r="B29" s="447">
        <v>43830</v>
      </c>
      <c r="C29" s="173" t="s">
        <v>773</v>
      </c>
      <c r="D29" s="173">
        <v>204875108</v>
      </c>
      <c r="E29" s="172" t="s">
        <v>782</v>
      </c>
      <c r="F29" s="172"/>
      <c r="G29" s="172"/>
      <c r="H29" s="172"/>
      <c r="I29" s="172">
        <v>1026</v>
      </c>
      <c r="J29" s="104"/>
    </row>
    <row r="30" spans="1:10" x14ac:dyDescent="0.3">
      <c r="A30" s="168">
        <v>22</v>
      </c>
      <c r="B30" s="447">
        <v>43830</v>
      </c>
      <c r="C30" s="438" t="s">
        <v>774</v>
      </c>
      <c r="D30" s="438">
        <v>404953528</v>
      </c>
      <c r="E30" s="242" t="s">
        <v>782</v>
      </c>
      <c r="F30" s="242"/>
      <c r="G30" s="242"/>
      <c r="H30" s="242"/>
      <c r="I30" s="172">
        <v>337.5</v>
      </c>
      <c r="J30" s="104"/>
    </row>
    <row r="31" spans="1:10" ht="30" x14ac:dyDescent="0.3">
      <c r="A31" s="168">
        <v>23</v>
      </c>
      <c r="B31" s="447">
        <v>43826</v>
      </c>
      <c r="C31" s="438" t="s">
        <v>775</v>
      </c>
      <c r="D31" s="438">
        <v>205117853</v>
      </c>
      <c r="E31" s="242" t="s">
        <v>744</v>
      </c>
      <c r="F31" s="242"/>
      <c r="G31" s="242"/>
      <c r="H31" s="242"/>
      <c r="I31" s="172">
        <v>440.14</v>
      </c>
      <c r="J31" s="104"/>
    </row>
    <row r="32" spans="1:10" x14ac:dyDescent="0.3">
      <c r="A32" s="168">
        <v>24</v>
      </c>
      <c r="B32" s="447">
        <v>43816</v>
      </c>
      <c r="C32" s="438" t="s">
        <v>742</v>
      </c>
      <c r="D32" s="438">
        <v>400170934</v>
      </c>
      <c r="E32" s="242" t="s">
        <v>782</v>
      </c>
      <c r="F32" s="242"/>
      <c r="G32" s="242"/>
      <c r="H32" s="242"/>
      <c r="I32" s="172">
        <v>92.5</v>
      </c>
      <c r="J32" s="104"/>
    </row>
    <row r="33" spans="1:12" x14ac:dyDescent="0.3">
      <c r="A33" s="168">
        <v>25</v>
      </c>
      <c r="B33" s="447">
        <v>43806</v>
      </c>
      <c r="C33" s="176" t="s">
        <v>776</v>
      </c>
      <c r="D33" s="176">
        <v>205198481</v>
      </c>
      <c r="E33" s="175" t="s">
        <v>782</v>
      </c>
      <c r="F33" s="175"/>
      <c r="G33" s="175"/>
      <c r="H33" s="242"/>
      <c r="I33" s="172">
        <v>709</v>
      </c>
      <c r="J33" s="104"/>
    </row>
    <row r="34" spans="1:12" x14ac:dyDescent="0.3">
      <c r="A34" s="168">
        <v>26</v>
      </c>
      <c r="B34" s="447" t="s">
        <v>784</v>
      </c>
      <c r="C34" s="176" t="s">
        <v>777</v>
      </c>
      <c r="D34" s="176">
        <v>202286383</v>
      </c>
      <c r="E34" s="175" t="s">
        <v>782</v>
      </c>
      <c r="F34" s="175"/>
      <c r="G34" s="175"/>
      <c r="H34" s="242"/>
      <c r="I34" s="172">
        <v>2883</v>
      </c>
      <c r="J34" s="104"/>
    </row>
    <row r="35" spans="1:12" x14ac:dyDescent="0.3">
      <c r="A35" s="168">
        <v>27</v>
      </c>
      <c r="B35" s="447">
        <v>43818</v>
      </c>
      <c r="C35" s="176" t="s">
        <v>778</v>
      </c>
      <c r="D35" s="176">
        <v>204393218</v>
      </c>
      <c r="E35" s="175" t="s">
        <v>782</v>
      </c>
      <c r="F35" s="175"/>
      <c r="G35" s="175"/>
      <c r="H35" s="242"/>
      <c r="I35" s="172">
        <v>85</v>
      </c>
      <c r="J35" s="104"/>
    </row>
    <row r="36" spans="1:12" x14ac:dyDescent="0.3">
      <c r="A36" s="168">
        <v>28</v>
      </c>
      <c r="B36" s="447">
        <v>43823</v>
      </c>
      <c r="C36" s="176" t="s">
        <v>705</v>
      </c>
      <c r="D36" s="176">
        <v>205186957</v>
      </c>
      <c r="E36" s="175" t="s">
        <v>554</v>
      </c>
      <c r="F36" s="175"/>
      <c r="G36" s="175"/>
      <c r="H36" s="242"/>
      <c r="I36" s="172">
        <v>48.84</v>
      </c>
      <c r="J36" s="104"/>
    </row>
    <row r="37" spans="1:12" x14ac:dyDescent="0.3">
      <c r="A37" s="168">
        <v>29</v>
      </c>
      <c r="B37" s="447">
        <v>43808</v>
      </c>
      <c r="C37" s="176" t="s">
        <v>779</v>
      </c>
      <c r="D37" s="176">
        <v>405185222</v>
      </c>
      <c r="E37" s="175" t="s">
        <v>783</v>
      </c>
      <c r="F37" s="175"/>
      <c r="G37" s="175"/>
      <c r="H37" s="242"/>
      <c r="I37" s="172">
        <v>46533.5</v>
      </c>
      <c r="J37" s="104"/>
    </row>
    <row r="38" spans="1:12" x14ac:dyDescent="0.3">
      <c r="A38" s="168">
        <v>30</v>
      </c>
      <c r="B38" s="447">
        <v>43826</v>
      </c>
      <c r="C38" s="176" t="s">
        <v>780</v>
      </c>
      <c r="D38" s="176">
        <v>404494695</v>
      </c>
      <c r="E38" s="175" t="s">
        <v>783</v>
      </c>
      <c r="F38" s="175"/>
      <c r="G38" s="175"/>
      <c r="H38" s="242"/>
      <c r="I38" s="172">
        <v>168</v>
      </c>
      <c r="J38" s="104"/>
    </row>
    <row r="39" spans="1:12" x14ac:dyDescent="0.3">
      <c r="A39" s="168">
        <v>31</v>
      </c>
      <c r="B39" s="447">
        <v>43830</v>
      </c>
      <c r="C39" s="176" t="s">
        <v>790</v>
      </c>
      <c r="D39" s="176">
        <v>402015715</v>
      </c>
      <c r="E39" s="175" t="s">
        <v>744</v>
      </c>
      <c r="F39" s="175"/>
      <c r="G39" s="175"/>
      <c r="H39" s="242"/>
      <c r="I39" s="172">
        <v>1484.8</v>
      </c>
      <c r="J39" s="104"/>
    </row>
    <row r="40" spans="1:12" x14ac:dyDescent="0.3">
      <c r="A40" s="168">
        <v>32</v>
      </c>
      <c r="B40" s="447">
        <v>43800</v>
      </c>
      <c r="C40" s="176" t="s">
        <v>569</v>
      </c>
      <c r="D40" s="439" t="s">
        <v>570</v>
      </c>
      <c r="E40" s="175" t="s">
        <v>744</v>
      </c>
      <c r="F40" s="175"/>
      <c r="G40" s="175"/>
      <c r="H40" s="242"/>
      <c r="I40" s="172">
        <v>1500</v>
      </c>
      <c r="J40" s="104"/>
    </row>
    <row r="41" spans="1:12" x14ac:dyDescent="0.3">
      <c r="A41" s="168">
        <v>33</v>
      </c>
      <c r="B41" s="447">
        <v>43800</v>
      </c>
      <c r="C41" s="176" t="s">
        <v>569</v>
      </c>
      <c r="D41" s="439" t="s">
        <v>570</v>
      </c>
      <c r="E41" s="175" t="s">
        <v>744</v>
      </c>
      <c r="F41" s="175"/>
      <c r="G41" s="175"/>
      <c r="H41" s="242"/>
      <c r="I41" s="172">
        <v>1500</v>
      </c>
      <c r="J41" s="104"/>
    </row>
    <row r="42" spans="1:12" x14ac:dyDescent="0.3">
      <c r="A42" s="168" t="s">
        <v>273</v>
      </c>
      <c r="B42" s="447"/>
      <c r="C42" s="176"/>
      <c r="D42" s="176"/>
      <c r="E42" s="175"/>
      <c r="F42" s="175"/>
      <c r="G42" s="243"/>
      <c r="H42" s="251" t="s">
        <v>398</v>
      </c>
      <c r="I42" s="332">
        <f>SUM(I9:I41)</f>
        <v>99841.49</v>
      </c>
      <c r="J42" s="104"/>
    </row>
    <row r="44" spans="1:12" x14ac:dyDescent="0.3">
      <c r="A44" s="183" t="s">
        <v>428</v>
      </c>
    </row>
    <row r="46" spans="1:12" x14ac:dyDescent="0.3">
      <c r="B46" s="185" t="s">
        <v>107</v>
      </c>
      <c r="F46" s="186"/>
    </row>
    <row r="47" spans="1:12" x14ac:dyDescent="0.3">
      <c r="F47" s="184"/>
      <c r="I47" s="184"/>
      <c r="J47" s="184"/>
      <c r="K47" s="184"/>
      <c r="L47" s="184"/>
    </row>
    <row r="48" spans="1:12" x14ac:dyDescent="0.3">
      <c r="C48" s="187"/>
      <c r="F48" s="187"/>
      <c r="G48" s="187"/>
      <c r="H48" s="190"/>
      <c r="I48" s="188"/>
      <c r="J48" s="184"/>
      <c r="K48" s="184"/>
      <c r="L48" s="184"/>
    </row>
    <row r="49" spans="1:12" x14ac:dyDescent="0.3">
      <c r="A49" s="184"/>
      <c r="C49" s="189" t="s">
        <v>263</v>
      </c>
      <c r="F49" s="190" t="s">
        <v>268</v>
      </c>
      <c r="G49" s="189"/>
      <c r="H49" s="189"/>
      <c r="I49" s="188"/>
      <c r="J49" s="184"/>
      <c r="K49" s="184"/>
      <c r="L49" s="184"/>
    </row>
    <row r="50" spans="1:12" x14ac:dyDescent="0.3">
      <c r="A50" s="184"/>
      <c r="C50" s="191" t="s">
        <v>139</v>
      </c>
      <c r="F50" s="183" t="s">
        <v>264</v>
      </c>
      <c r="I50" s="184"/>
      <c r="J50" s="184"/>
      <c r="K50" s="184"/>
      <c r="L50" s="184"/>
    </row>
    <row r="51" spans="1:12" s="184" customFormat="1" x14ac:dyDescent="0.3">
      <c r="B51" s="183"/>
      <c r="C51" s="191"/>
      <c r="G51" s="191"/>
      <c r="H51" s="191"/>
    </row>
    <row r="52" spans="1:12" s="184" customFormat="1" ht="12.75" x14ac:dyDescent="0.2"/>
    <row r="53" spans="1:12" s="184" customFormat="1" ht="12.75" x14ac:dyDescent="0.2"/>
    <row r="54" spans="1:12" s="184" customFormat="1" ht="12.75" x14ac:dyDescent="0.2"/>
    <row r="55" spans="1:12" s="184" customFormat="1" ht="12.75" x14ac:dyDescent="0.2"/>
  </sheetData>
  <autoFilter ref="A8:I42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2"/>
  </dataValidations>
  <hyperlinks>
    <hyperlink ref="C9" r:id="rId1"/>
  </hyperlinks>
  <printOptions gridLines="1"/>
  <pageMargins left="0.7" right="0.7" top="0.75" bottom="0.75" header="0.3" footer="0.3"/>
  <pageSetup scale="56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6" zoomScaleNormal="100" zoomScaleSheetLayoutView="100" workbookViewId="0">
      <selection activeCell="C10" sqref="C10"/>
    </sheetView>
  </sheetViews>
  <sheetFormatPr defaultColWidth="9.140625" defaultRowHeight="12.75" x14ac:dyDescent="0.2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 x14ac:dyDescent="0.3">
      <c r="A1" s="520" t="s">
        <v>495</v>
      </c>
      <c r="B1" s="520"/>
      <c r="C1" s="337" t="s">
        <v>109</v>
      </c>
    </row>
    <row r="2" spans="1:3" s="6" customFormat="1" ht="15" x14ac:dyDescent="0.3">
      <c r="A2" s="520"/>
      <c r="B2" s="520"/>
      <c r="C2" s="334" t="str">
        <f>'ფორმა N1'!L2</f>
        <v>25.11.19 -31.12.19</v>
      </c>
    </row>
    <row r="3" spans="1:3" s="6" customFormat="1" ht="15" x14ac:dyDescent="0.3">
      <c r="A3" s="371" t="s">
        <v>140</v>
      </c>
      <c r="B3" s="335"/>
      <c r="C3" s="336"/>
    </row>
    <row r="4" spans="1:3" s="6" customFormat="1" ht="15" x14ac:dyDescent="0.3">
      <c r="A4" s="113"/>
      <c r="B4" s="335"/>
      <c r="C4" s="336"/>
    </row>
    <row r="5" spans="1:3" s="21" customFormat="1" ht="15" x14ac:dyDescent="0.3">
      <c r="A5" s="521" t="s">
        <v>269</v>
      </c>
      <c r="B5" s="521"/>
      <c r="C5" s="113"/>
    </row>
    <row r="6" spans="1:3" s="21" customFormat="1" ht="15" x14ac:dyDescent="0.3">
      <c r="A6" s="522" t="str">
        <f>'ფორმა N1'!A5</f>
        <v>ააიპ მოძრაობა ლელო</v>
      </c>
      <c r="B6" s="522"/>
      <c r="C6" s="113"/>
    </row>
    <row r="7" spans="1:3" x14ac:dyDescent="0.2">
      <c r="A7" s="372"/>
      <c r="B7" s="372"/>
      <c r="C7" s="372"/>
    </row>
    <row r="8" spans="1:3" x14ac:dyDescent="0.2">
      <c r="A8" s="372"/>
      <c r="B8" s="372"/>
      <c r="C8" s="372"/>
    </row>
    <row r="9" spans="1:3" ht="30" customHeight="1" x14ac:dyDescent="0.2">
      <c r="A9" s="373" t="s">
        <v>64</v>
      </c>
      <c r="B9" s="373" t="s">
        <v>11</v>
      </c>
      <c r="C9" s="374" t="s">
        <v>9</v>
      </c>
    </row>
    <row r="10" spans="1:3" ht="15" x14ac:dyDescent="0.3">
      <c r="A10" s="375">
        <v>1</v>
      </c>
      <c r="B10" s="376" t="s">
        <v>57</v>
      </c>
      <c r="C10" s="484">
        <f>'ფორმა N4'!D11+'ფორმა N5'!D9+'ფორმა N6'!D10</f>
        <v>485262.76000000007</v>
      </c>
    </row>
    <row r="11" spans="1:3" ht="15" x14ac:dyDescent="0.3">
      <c r="A11" s="378">
        <v>1.1000000000000001</v>
      </c>
      <c r="B11" s="376" t="s">
        <v>496</v>
      </c>
      <c r="C11" s="485">
        <f>'ფორმა N4'!D39+'ფორმა N5'!D37</f>
        <v>133989.81</v>
      </c>
    </row>
    <row r="12" spans="1:3" ht="15" x14ac:dyDescent="0.3">
      <c r="A12" s="379" t="s">
        <v>30</v>
      </c>
      <c r="B12" s="376" t="s">
        <v>497</v>
      </c>
      <c r="C12" s="485">
        <f>'ფორმა N4'!D40+'ფორმა N5'!D38</f>
        <v>11875</v>
      </c>
    </row>
    <row r="13" spans="1:3" ht="15" x14ac:dyDescent="0.3">
      <c r="A13" s="378">
        <v>1.2</v>
      </c>
      <c r="B13" s="376" t="s">
        <v>58</v>
      </c>
      <c r="C13" s="485">
        <f>'ფორმა N4'!D12+'ფორმა N5'!D10</f>
        <v>84060.32</v>
      </c>
    </row>
    <row r="14" spans="1:3" ht="15" x14ac:dyDescent="0.3">
      <c r="A14" s="378">
        <v>1.3</v>
      </c>
      <c r="B14" s="376" t="s">
        <v>498</v>
      </c>
      <c r="C14" s="391">
        <f>'ფორმა N4'!D17+'ფორმა N5'!D15+'ფორმა N6'!D17</f>
        <v>0</v>
      </c>
    </row>
    <row r="15" spans="1:3" ht="15" x14ac:dyDescent="0.2">
      <c r="A15" s="519"/>
      <c r="B15" s="519"/>
      <c r="C15" s="519"/>
    </row>
    <row r="16" spans="1:3" ht="30" customHeight="1" x14ac:dyDescent="0.2">
      <c r="A16" s="373" t="s">
        <v>64</v>
      </c>
      <c r="B16" s="373" t="s">
        <v>244</v>
      </c>
      <c r="C16" s="374" t="s">
        <v>67</v>
      </c>
    </row>
    <row r="17" spans="1:4" ht="15" x14ac:dyDescent="0.3">
      <c r="A17" s="375">
        <v>2</v>
      </c>
      <c r="B17" s="376" t="s">
        <v>499</v>
      </c>
      <c r="C17" s="377">
        <f>'ფორმა N2'!D9+'ფორმა N2'!C26+'ფორმა N3'!D9+'ფორმა N3'!C26</f>
        <v>520000</v>
      </c>
    </row>
    <row r="18" spans="1:4" ht="15" x14ac:dyDescent="0.3">
      <c r="A18" s="380">
        <v>2.1</v>
      </c>
      <c r="B18" s="376" t="s">
        <v>500</v>
      </c>
      <c r="C18" s="376">
        <f>'ფორმა N2'!D17+'ფორმა N3'!D17</f>
        <v>0</v>
      </c>
    </row>
    <row r="19" spans="1:4" ht="15" x14ac:dyDescent="0.3">
      <c r="A19" s="380">
        <v>2.2000000000000002</v>
      </c>
      <c r="B19" s="376" t="s">
        <v>501</v>
      </c>
      <c r="C19" s="376">
        <f>'ფორმა N2'!D18+'ფორმა N3'!D18</f>
        <v>0</v>
      </c>
    </row>
    <row r="20" spans="1:4" ht="15" x14ac:dyDescent="0.3">
      <c r="A20" s="380">
        <v>2.2999999999999998</v>
      </c>
      <c r="B20" s="376" t="s">
        <v>502</v>
      </c>
      <c r="C20" s="381">
        <f>SUM(C21:C25)</f>
        <v>520000</v>
      </c>
    </row>
    <row r="21" spans="1:4" ht="15" x14ac:dyDescent="0.3">
      <c r="A21" s="379" t="s">
        <v>503</v>
      </c>
      <c r="B21" s="382" t="s">
        <v>504</v>
      </c>
      <c r="C21" s="376">
        <f>'ფორმა N2'!D13+'ფორმა N3'!D13</f>
        <v>520000</v>
      </c>
    </row>
    <row r="22" spans="1:4" ht="15" x14ac:dyDescent="0.3">
      <c r="A22" s="379" t="s">
        <v>505</v>
      </c>
      <c r="B22" s="382" t="s">
        <v>506</v>
      </c>
      <c r="C22" s="376">
        <f>'ფორმა N2'!C27+'ფორმა N3'!C27</f>
        <v>0</v>
      </c>
    </row>
    <row r="23" spans="1:4" ht="15" x14ac:dyDescent="0.3">
      <c r="A23" s="379" t="s">
        <v>507</v>
      </c>
      <c r="B23" s="382" t="s">
        <v>508</v>
      </c>
      <c r="C23" s="376">
        <f>'ფორმა N2'!D14+'ფორმა N3'!D14</f>
        <v>0</v>
      </c>
    </row>
    <row r="24" spans="1:4" ht="15" x14ac:dyDescent="0.3">
      <c r="A24" s="379" t="s">
        <v>509</v>
      </c>
      <c r="B24" s="382" t="s">
        <v>510</v>
      </c>
      <c r="C24" s="376">
        <f>'ფორმა N2'!C31+'ფორმა N3'!C31</f>
        <v>0</v>
      </c>
    </row>
    <row r="25" spans="1:4" ht="15" x14ac:dyDescent="0.3">
      <c r="A25" s="379" t="s">
        <v>511</v>
      </c>
      <c r="B25" s="382" t="s">
        <v>512</v>
      </c>
      <c r="C25" s="376">
        <f>'ფორმა N2'!D11+'ფორმა N3'!D11</f>
        <v>0</v>
      </c>
    </row>
    <row r="26" spans="1:4" ht="15" x14ac:dyDescent="0.3">
      <c r="A26" s="389"/>
      <c r="B26" s="388"/>
      <c r="C26" s="387"/>
    </row>
    <row r="27" spans="1:4" ht="15" x14ac:dyDescent="0.3">
      <c r="A27" s="389"/>
      <c r="B27" s="388"/>
      <c r="C27" s="387"/>
    </row>
    <row r="28" spans="1:4" ht="15" x14ac:dyDescent="0.3">
      <c r="A28" s="21"/>
      <c r="B28" s="21"/>
      <c r="C28" s="21"/>
      <c r="D28" s="386"/>
    </row>
    <row r="29" spans="1:4" ht="15" x14ac:dyDescent="0.3">
      <c r="A29" s="196" t="s">
        <v>107</v>
      </c>
      <c r="B29" s="21"/>
      <c r="C29" s="21"/>
      <c r="D29" s="386"/>
    </row>
    <row r="30" spans="1:4" ht="15" x14ac:dyDescent="0.3">
      <c r="A30" s="21"/>
      <c r="B30" s="21"/>
      <c r="C30" s="21"/>
      <c r="D30" s="386"/>
    </row>
    <row r="31" spans="1:4" ht="15" x14ac:dyDescent="0.3">
      <c r="A31" s="21"/>
      <c r="B31" s="21"/>
      <c r="C31" s="21"/>
      <c r="D31" s="385"/>
    </row>
    <row r="32" spans="1:4" ht="15" x14ac:dyDescent="0.3">
      <c r="B32" s="196" t="s">
        <v>266</v>
      </c>
      <c r="C32" s="21"/>
      <c r="D32" s="385"/>
    </row>
    <row r="33" spans="2:4" ht="15" x14ac:dyDescent="0.3">
      <c r="B33" s="21" t="s">
        <v>265</v>
      </c>
      <c r="C33" s="21"/>
      <c r="D33" s="385"/>
    </row>
    <row r="34" spans="2:4" x14ac:dyDescent="0.2">
      <c r="B34" s="384" t="s">
        <v>139</v>
      </c>
      <c r="D34" s="38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4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4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4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2020-01-29T20:00:17Z</cp:lastPrinted>
  <dcterms:created xsi:type="dcterms:W3CDTF">2011-12-27T13:20:18Z</dcterms:created>
  <dcterms:modified xsi:type="dcterms:W3CDTF">2020-02-06T07:37:01Z</dcterms:modified>
</cp:coreProperties>
</file>