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.marshania\Desktop\deklaracia\"/>
    </mc:Choice>
  </mc:AlternateContent>
  <bookViews>
    <workbookView xWindow="0" yWindow="0" windowWidth="24000" windowHeight="9735" tabRatio="954" firstSheet="14" activeTab="2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N4.1'!$B$9:$D$12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4.2'!$A$1:$I$46</definedName>
    <definedName name="_xlnm.Print_Area" localSheetId="7">'ფორმა 4.4'!$A$1:$H$46</definedName>
    <definedName name="_xlnm.Print_Area" localSheetId="8">'ფორმა 4.5'!$A$1:$M$29</definedName>
    <definedName name="_xlnm.Print_Area" localSheetId="11">'ფორმა 5.2'!$A$1:$I$452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N1'!$A$1:$L$31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N4.1'!$A$1:$D$27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G10" i="18" l="1"/>
  <c r="G11" i="18" s="1"/>
  <c r="I16" i="44"/>
  <c r="G16" i="44"/>
  <c r="I15" i="44"/>
  <c r="G15" i="44"/>
  <c r="I14" i="44"/>
  <c r="G14" i="44"/>
  <c r="I13" i="44"/>
  <c r="G13" i="44"/>
  <c r="I12" i="44"/>
  <c r="G12" i="44"/>
  <c r="I11" i="44"/>
  <c r="G11" i="44"/>
  <c r="I10" i="44"/>
  <c r="G10" i="44"/>
  <c r="I9" i="44"/>
  <c r="G9" i="44"/>
  <c r="H31" i="29"/>
  <c r="G31" i="29"/>
  <c r="H14" i="29"/>
  <c r="G14" i="29"/>
  <c r="H25" i="29"/>
  <c r="G25" i="29"/>
  <c r="H18" i="29"/>
  <c r="G18" i="29"/>
  <c r="H17" i="29"/>
  <c r="G17" i="29"/>
  <c r="H23" i="29"/>
  <c r="G23" i="29"/>
  <c r="H11" i="29"/>
  <c r="G11" i="29"/>
  <c r="H13" i="29"/>
  <c r="G13" i="29"/>
  <c r="H22" i="29"/>
  <c r="G22" i="29"/>
  <c r="H21" i="29"/>
  <c r="G21" i="29"/>
  <c r="H28" i="29"/>
  <c r="G28" i="29"/>
  <c r="H9" i="29"/>
  <c r="G9" i="29"/>
  <c r="H26" i="29"/>
  <c r="G26" i="29"/>
  <c r="H20" i="29"/>
  <c r="G20" i="29"/>
  <c r="H30" i="29"/>
  <c r="G30" i="29"/>
  <c r="H19" i="29"/>
  <c r="G19" i="29"/>
  <c r="H438" i="43"/>
  <c r="G438" i="43"/>
  <c r="G437" i="43"/>
  <c r="G436" i="43"/>
  <c r="G435" i="43"/>
  <c r="G434" i="43"/>
  <c r="G433" i="43"/>
  <c r="G432" i="43"/>
  <c r="G431" i="43"/>
  <c r="G430" i="43"/>
  <c r="G429" i="43"/>
  <c r="G428" i="43"/>
  <c r="G427" i="43"/>
  <c r="G426" i="43"/>
  <c r="G425" i="43"/>
  <c r="G424" i="43"/>
  <c r="G423" i="43"/>
  <c r="G422" i="43"/>
  <c r="G421" i="43"/>
  <c r="G420" i="43"/>
  <c r="G419" i="43"/>
  <c r="G418" i="43"/>
  <c r="G417" i="43"/>
  <c r="G416" i="43"/>
  <c r="G415" i="43"/>
  <c r="G414" i="43"/>
  <c r="G413" i="43"/>
  <c r="G412" i="43"/>
  <c r="G411" i="43"/>
  <c r="G410" i="43"/>
  <c r="G409" i="43"/>
  <c r="G408" i="43"/>
  <c r="G407" i="43"/>
  <c r="G406" i="43"/>
  <c r="G405" i="43"/>
  <c r="G404" i="43"/>
  <c r="G403" i="43"/>
  <c r="G402" i="43"/>
  <c r="G401" i="43"/>
  <c r="G400" i="43"/>
  <c r="G399" i="43"/>
  <c r="G398" i="43"/>
  <c r="G397" i="43"/>
  <c r="G396" i="43"/>
  <c r="G395" i="43"/>
  <c r="G394" i="43"/>
  <c r="G393" i="43"/>
  <c r="G392" i="43"/>
  <c r="G391" i="43"/>
  <c r="G390" i="43"/>
  <c r="G389" i="43"/>
  <c r="G388" i="43"/>
  <c r="G387" i="43"/>
  <c r="G386" i="43"/>
  <c r="G385" i="43"/>
  <c r="G384" i="43"/>
  <c r="G383" i="43"/>
  <c r="G382" i="43"/>
  <c r="G381" i="43"/>
  <c r="G380" i="43"/>
  <c r="G379" i="43"/>
  <c r="G378" i="43"/>
  <c r="G377" i="43"/>
  <c r="G376" i="43"/>
  <c r="G375" i="43"/>
  <c r="G374" i="43"/>
  <c r="G373" i="43"/>
  <c r="G372" i="43"/>
  <c r="G371" i="43"/>
  <c r="G370" i="43"/>
  <c r="G369" i="43"/>
  <c r="G368" i="43"/>
  <c r="G367" i="43"/>
  <c r="G366" i="43"/>
  <c r="G365" i="43"/>
  <c r="G364" i="43"/>
  <c r="G363" i="43"/>
  <c r="G362" i="43"/>
  <c r="G361" i="43"/>
  <c r="G360" i="43"/>
  <c r="G359" i="43"/>
  <c r="G358" i="43"/>
  <c r="G357" i="43"/>
  <c r="G356" i="43"/>
  <c r="G355" i="43"/>
  <c r="G354" i="43"/>
  <c r="G353" i="43"/>
  <c r="G352" i="43"/>
  <c r="G351" i="43"/>
  <c r="G350" i="43"/>
  <c r="G349" i="43"/>
  <c r="G348" i="43"/>
  <c r="G347" i="43"/>
  <c r="G346" i="43"/>
  <c r="G345" i="43"/>
  <c r="G344" i="43"/>
  <c r="G343" i="43"/>
  <c r="G342" i="43"/>
  <c r="G341" i="43"/>
  <c r="G340" i="43"/>
  <c r="G339" i="43"/>
  <c r="G338" i="43"/>
  <c r="G337" i="43"/>
  <c r="G336" i="43"/>
  <c r="G335" i="43"/>
  <c r="G334" i="43"/>
  <c r="G333" i="43"/>
  <c r="G332" i="43"/>
  <c r="G331" i="43"/>
  <c r="G330" i="43"/>
  <c r="G329" i="43"/>
  <c r="G328" i="43"/>
  <c r="G327" i="43"/>
  <c r="G326" i="43"/>
  <c r="G325" i="43"/>
  <c r="G324" i="43"/>
  <c r="G323" i="43"/>
  <c r="G322" i="43"/>
  <c r="G321" i="43"/>
  <c r="G320" i="43"/>
  <c r="G319" i="43"/>
  <c r="G318" i="43"/>
  <c r="G317" i="43"/>
  <c r="G316" i="43"/>
  <c r="G315" i="43"/>
  <c r="G314" i="43"/>
  <c r="G313" i="43"/>
  <c r="G312" i="43"/>
  <c r="G311" i="43"/>
  <c r="G310" i="43"/>
  <c r="G309" i="43"/>
  <c r="G308" i="43"/>
  <c r="G307" i="43"/>
  <c r="G306" i="43"/>
  <c r="G305" i="43"/>
  <c r="G304" i="43"/>
  <c r="G303" i="43"/>
  <c r="G302" i="43"/>
  <c r="G301" i="43"/>
  <c r="G300" i="43"/>
  <c r="G299" i="43"/>
  <c r="G298" i="43"/>
  <c r="G297" i="43"/>
  <c r="G296" i="43"/>
  <c r="G295" i="43"/>
  <c r="G294" i="43"/>
  <c r="G293" i="43"/>
  <c r="G292" i="43"/>
  <c r="G291" i="43"/>
  <c r="G290" i="43"/>
  <c r="G289" i="43"/>
  <c r="G288" i="43"/>
  <c r="G287" i="43"/>
  <c r="G286" i="43"/>
  <c r="G285" i="43"/>
  <c r="G284" i="43"/>
  <c r="G283" i="43"/>
  <c r="G282" i="43"/>
  <c r="G281" i="43"/>
  <c r="G280" i="43"/>
  <c r="G279" i="43"/>
  <c r="G278" i="43"/>
  <c r="G277" i="43"/>
  <c r="G276" i="43"/>
  <c r="G275" i="43"/>
  <c r="G274" i="43"/>
  <c r="G273" i="43"/>
  <c r="G272" i="43"/>
  <c r="G271" i="43"/>
  <c r="G270" i="43"/>
  <c r="G269" i="43"/>
  <c r="G268" i="43"/>
  <c r="G267" i="43"/>
  <c r="G266" i="43"/>
  <c r="G265" i="43"/>
  <c r="G264" i="43"/>
  <c r="G263" i="43"/>
  <c r="G262" i="43"/>
  <c r="G261" i="43"/>
  <c r="G260" i="43"/>
  <c r="G259" i="43"/>
  <c r="G258" i="43"/>
  <c r="G257" i="43"/>
  <c r="G256" i="43"/>
  <c r="G255" i="43"/>
  <c r="G254" i="43"/>
  <c r="G253" i="43"/>
  <c r="G252" i="43"/>
  <c r="G251" i="43"/>
  <c r="G250" i="43"/>
  <c r="G249" i="43"/>
  <c r="G248" i="43"/>
  <c r="G247" i="43"/>
  <c r="G246" i="43"/>
  <c r="G245" i="43"/>
  <c r="G244" i="43"/>
  <c r="G243" i="43"/>
  <c r="G242" i="43"/>
  <c r="G241" i="43"/>
  <c r="G240" i="43"/>
  <c r="G239" i="43"/>
  <c r="G238" i="43"/>
  <c r="G237" i="43"/>
  <c r="G236" i="43"/>
  <c r="G235" i="43"/>
  <c r="G234" i="43"/>
  <c r="G233" i="43"/>
  <c r="G232" i="43"/>
  <c r="G231" i="43"/>
  <c r="G230" i="43"/>
  <c r="G229" i="43"/>
  <c r="G228" i="43"/>
  <c r="G227" i="43"/>
  <c r="G226" i="43"/>
  <c r="G225" i="43"/>
  <c r="G224" i="43"/>
  <c r="G223" i="43"/>
  <c r="G222" i="43"/>
  <c r="G221" i="43"/>
  <c r="G220" i="43"/>
  <c r="G219" i="43"/>
  <c r="G218" i="43"/>
  <c r="G217" i="43"/>
  <c r="G216" i="43"/>
  <c r="G215" i="43"/>
  <c r="G214" i="43"/>
  <c r="G213" i="43"/>
  <c r="G212" i="43"/>
  <c r="G211" i="43"/>
  <c r="G210" i="43"/>
  <c r="G209" i="43"/>
  <c r="G208" i="43"/>
  <c r="G207" i="43"/>
  <c r="G206" i="43"/>
  <c r="G205" i="43"/>
  <c r="G204" i="43"/>
  <c r="G203" i="43"/>
  <c r="G202" i="43"/>
  <c r="G201" i="43"/>
  <c r="G200" i="43"/>
  <c r="G199" i="43"/>
  <c r="G198" i="43"/>
  <c r="G197" i="43"/>
  <c r="G196" i="43"/>
  <c r="G195" i="43"/>
  <c r="G194" i="43"/>
  <c r="G193" i="43"/>
  <c r="G192" i="43"/>
  <c r="G191" i="43"/>
  <c r="G190" i="43"/>
  <c r="G189" i="43"/>
  <c r="G188" i="43"/>
  <c r="G187" i="43"/>
  <c r="G186" i="43"/>
  <c r="G185" i="43"/>
  <c r="G184" i="43"/>
  <c r="G183" i="43"/>
  <c r="G182" i="43"/>
  <c r="G181" i="43"/>
  <c r="G180" i="43"/>
  <c r="G179" i="43"/>
  <c r="G178" i="43"/>
  <c r="G177" i="43"/>
  <c r="G176" i="43"/>
  <c r="G175" i="43"/>
  <c r="G174" i="43"/>
  <c r="G173" i="43"/>
  <c r="G172" i="43"/>
  <c r="G171" i="43"/>
  <c r="G170" i="43"/>
  <c r="G169" i="43"/>
  <c r="G168" i="43"/>
  <c r="G167" i="43"/>
  <c r="G166" i="43"/>
  <c r="G165" i="43"/>
  <c r="G164" i="43"/>
  <c r="G163" i="43"/>
  <c r="G162" i="43"/>
  <c r="G161" i="43"/>
  <c r="G160" i="43"/>
  <c r="G159" i="43"/>
  <c r="G158" i="43"/>
  <c r="G157" i="43"/>
  <c r="G156" i="43"/>
  <c r="G155" i="43"/>
  <c r="G154" i="43"/>
  <c r="G153" i="43"/>
  <c r="G152" i="43"/>
  <c r="G151" i="43"/>
  <c r="G150" i="43"/>
  <c r="G149" i="43"/>
  <c r="G148" i="43"/>
  <c r="G147" i="43"/>
  <c r="G146" i="43"/>
  <c r="G145" i="43"/>
  <c r="G144" i="43"/>
  <c r="G143" i="43"/>
  <c r="G142" i="43"/>
  <c r="G141" i="43"/>
  <c r="G140" i="43"/>
  <c r="G139" i="43"/>
  <c r="G138" i="43"/>
  <c r="G137" i="43"/>
  <c r="G136" i="43"/>
  <c r="G135" i="43"/>
  <c r="G134" i="43"/>
  <c r="G133" i="43"/>
  <c r="G132" i="43"/>
  <c r="G131" i="43"/>
  <c r="G130" i="43"/>
  <c r="G129" i="43"/>
  <c r="G128" i="43"/>
  <c r="G127" i="43"/>
  <c r="G126" i="43"/>
  <c r="G125" i="43"/>
  <c r="G124" i="43"/>
  <c r="G123" i="43"/>
  <c r="G122" i="43"/>
  <c r="G121" i="43"/>
  <c r="G120" i="43"/>
  <c r="G119" i="43"/>
  <c r="G118" i="43"/>
  <c r="G117" i="43"/>
  <c r="G116" i="43"/>
  <c r="G115" i="43"/>
  <c r="G114" i="43"/>
  <c r="G113" i="43"/>
  <c r="G112" i="43"/>
  <c r="G111" i="43"/>
  <c r="G110" i="43"/>
  <c r="G109" i="43"/>
  <c r="G108" i="43"/>
  <c r="G107" i="43"/>
  <c r="G106" i="43"/>
  <c r="G105" i="43"/>
  <c r="G104" i="43"/>
  <c r="G103" i="43"/>
  <c r="G102" i="43"/>
  <c r="G101" i="43"/>
  <c r="G100" i="43"/>
  <c r="G99" i="43"/>
  <c r="G98" i="43"/>
  <c r="G97" i="43"/>
  <c r="G96" i="43"/>
  <c r="G95" i="43"/>
  <c r="G94" i="43"/>
  <c r="G93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D51" i="40"/>
  <c r="E51" i="40"/>
  <c r="C51" i="40"/>
  <c r="D38" i="40"/>
  <c r="C38" i="40"/>
  <c r="D24" i="40"/>
  <c r="E24" i="40"/>
  <c r="C24" i="40"/>
  <c r="D15" i="40"/>
  <c r="C15" i="40"/>
  <c r="D13" i="40"/>
  <c r="C13" i="40"/>
  <c r="C59" i="47"/>
  <c r="I10" i="29" l="1"/>
  <c r="I12" i="29"/>
  <c r="I14" i="29"/>
  <c r="I18" i="29"/>
  <c r="I19" i="29"/>
  <c r="I20" i="29"/>
  <c r="I21" i="29"/>
  <c r="I22" i="29"/>
  <c r="I25" i="29"/>
  <c r="I26" i="29"/>
  <c r="I27" i="29"/>
  <c r="I28" i="29"/>
  <c r="I30" i="29"/>
  <c r="I31" i="29"/>
  <c r="I9" i="29"/>
  <c r="G24" i="29"/>
  <c r="H24" i="29" s="1"/>
  <c r="I11" i="29"/>
  <c r="H16" i="29"/>
  <c r="I16" i="29" s="1"/>
  <c r="G16" i="29"/>
  <c r="H29" i="29"/>
  <c r="I29" i="29" s="1"/>
  <c r="I23" i="29" l="1"/>
  <c r="I24" i="29"/>
  <c r="G15" i="29"/>
  <c r="H15" i="29" s="1"/>
  <c r="I15" i="29" s="1"/>
  <c r="D19" i="40"/>
  <c r="C19" i="40"/>
  <c r="K10" i="55" l="1"/>
  <c r="G10" i="55"/>
  <c r="K14" i="55"/>
  <c r="K13" i="55"/>
  <c r="G12" i="55"/>
  <c r="L10" i="55"/>
  <c r="I9" i="30"/>
  <c r="I10" i="30"/>
  <c r="I11" i="30"/>
  <c r="I12" i="30"/>
  <c r="I13" i="30"/>
  <c r="I14" i="30"/>
  <c r="I15" i="30"/>
  <c r="I16" i="30"/>
  <c r="I17" i="30"/>
  <c r="I13" i="29"/>
  <c r="I32" i="29" s="1"/>
  <c r="I17" i="29"/>
  <c r="D11" i="26"/>
  <c r="C11" i="26"/>
  <c r="D55" i="40"/>
  <c r="C55" i="40"/>
  <c r="D47" i="40"/>
  <c r="C47" i="40"/>
  <c r="D41" i="40"/>
  <c r="C41" i="40"/>
  <c r="D12" i="3"/>
  <c r="C12" i="3"/>
  <c r="C20" i="59" l="1"/>
  <c r="C25" i="59"/>
  <c r="C24" i="59"/>
  <c r="C23" i="59"/>
  <c r="C22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L15" i="55" l="1"/>
  <c r="A6" i="55"/>
  <c r="F10" i="55" s="1"/>
  <c r="I10" i="55" s="1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17" i="44" l="1"/>
  <c r="H17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3" i="47"/>
  <c r="C73" i="47"/>
  <c r="D65" i="47"/>
  <c r="D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438" i="43"/>
  <c r="D27" i="3" l="1"/>
  <c r="C27" i="3"/>
  <c r="D17" i="28" l="1"/>
  <c r="C17" i="28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18" i="30" l="1"/>
  <c r="H18" i="30"/>
  <c r="A4" i="30"/>
  <c r="H32" i="29"/>
  <c r="G32" i="29"/>
  <c r="A4" i="29"/>
  <c r="A5" i="28" l="1"/>
  <c r="D25" i="27"/>
  <c r="C25" i="27"/>
  <c r="A5" i="27"/>
  <c r="D13" i="26"/>
  <c r="C13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4" i="59" s="1"/>
  <c r="C17" i="5"/>
  <c r="D14" i="5"/>
  <c r="C14" i="5"/>
  <c r="D11" i="5"/>
  <c r="C11" i="5"/>
  <c r="D19" i="3"/>
  <c r="C19" i="3"/>
  <c r="D16" i="3"/>
  <c r="C16" i="3"/>
  <c r="D10" i="5" l="1"/>
  <c r="C10" i="59" s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9" s="1"/>
</calcChain>
</file>

<file path=xl/sharedStrings.xml><?xml version="1.0" encoding="utf-8"?>
<sst xmlns="http://schemas.openxmlformats.org/spreadsheetml/2006/main" count="2554" uniqueCount="1188">
  <si>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</si>
  <si>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</si>
  <si>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</si>
  <si>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</si>
  <si>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</si>
  <si>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</si>
  <si>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</si>
  <si>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</si>
  <si>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</si>
  <si>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</si>
  <si>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</si>
  <si>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</si>
  <si>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</si>
  <si>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</si>
  <si>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</si>
  <si>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</si>
  <si>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</si>
  <si>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</si>
  <si>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</si>
  <si>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</si>
  <si>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</si>
  <si>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</si>
  <si>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</si>
  <si>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</si>
  <si>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</si>
  <si>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</si>
  <si>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</si>
  <si>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</si>
  <si>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</si>
  <si>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</si>
  <si>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</si>
  <si>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</si>
  <si>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</si>
  <si>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</si>
  <si>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</si>
  <si>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</si>
  <si>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</si>
  <si>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</si>
  <si>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</si>
  <si>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</si>
  <si>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</si>
  <si>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</si>
  <si>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</si>
  <si>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</si>
  <si>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</si>
  <si>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</si>
  <si>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</si>
  <si>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</si>
  <si>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</si>
  <si>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</si>
  <si>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</si>
  <si>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</si>
  <si>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</si>
  <si>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</si>
  <si>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</si>
  <si>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</si>
  <si>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</si>
  <si>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</si>
  <si>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</si>
  <si>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</si>
  <si>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</si>
  <si>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</si>
  <si>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</si>
  <si>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</si>
  <si>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</si>
  <si>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</si>
  <si>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</si>
  <si>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</si>
  <si>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</si>
  <si>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</si>
  <si>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</si>
  <si>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</si>
  <si>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</si>
  <si>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</si>
  <si>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</si>
  <si>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</si>
  <si>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</si>
  <si>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</si>
  <si>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</si>
  <si>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</si>
  <si>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</si>
  <si>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</si>
  <si>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</si>
  <si>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</si>
  <si>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</si>
  <si>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</si>
  <si>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</si>
  <si>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</si>
  <si>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</si>
  <si>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</si>
  <si>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</si>
  <si>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</si>
  <si>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</si>
  <si>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</si>
  <si>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</si>
  <si>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</si>
  <si>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</si>
  <si>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</si>
  <si>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</si>
  <si>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</si>
  <si>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</si>
  <si>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</si>
  <si>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</si>
  <si>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</si>
  <si>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</si>
  <si>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</si>
  <si>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</si>
  <si>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</si>
  <si>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</si>
  <si>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</si>
  <si>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</si>
  <si>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</si>
  <si>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</si>
  <si>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</si>
  <si>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</si>
  <si>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</si>
  <si>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</si>
  <si>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</si>
  <si>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</si>
  <si>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</si>
  <si>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</si>
  <si>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</si>
  <si>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</si>
  <si>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</si>
  <si>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</si>
  <si>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</si>
  <si>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</si>
  <si>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</si>
  <si>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</si>
  <si>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</si>
  <si>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</si>
  <si>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</si>
  <si>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</si>
  <si>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</si>
  <si>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</si>
  <si>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</si>
  <si>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</si>
  <si>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</si>
  <si>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</si>
  <si>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</si>
  <si>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</si>
  <si>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</si>
  <si>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</si>
  <si>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</si>
  <si>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</si>
  <si>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</si>
  <si>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</si>
  <si>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</si>
  <si>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</si>
  <si>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</si>
  <si>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</si>
  <si>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</si>
  <si>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</si>
  <si>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</si>
  <si>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</si>
  <si>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</si>
  <si>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</si>
  <si>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</si>
  <si>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</si>
  <si>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</si>
  <si>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</si>
  <si>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</si>
  <si>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</si>
  <si>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</si>
  <si>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</si>
  <si>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</si>
  <si>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</si>
  <si>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</si>
  <si>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</si>
  <si>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</si>
  <si>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</si>
  <si>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</si>
  <si>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</si>
  <si>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</si>
  <si>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</si>
  <si>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</si>
  <si>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</si>
  <si>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</si>
  <si>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</si>
  <si>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</si>
  <si>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</si>
  <si>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</si>
  <si>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</si>
  <si>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</si>
  <si>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</si>
  <si>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</si>
  <si>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</si>
  <si>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</si>
  <si>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</si>
  <si>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</si>
  <si>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</si>
  <si>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</si>
  <si>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</si>
  <si>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</si>
  <si>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</si>
  <si>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</si>
  <si>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</si>
  <si>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</si>
  <si>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</si>
  <si>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</si>
  <si>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</si>
  <si>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</si>
  <si>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</si>
  <si>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</si>
  <si>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</si>
  <si>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</si>
  <si>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</si>
  <si>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</si>
  <si>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</si>
  <si>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</si>
  <si>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</si>
  <si>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</si>
  <si>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</si>
  <si>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</si>
  <si>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</si>
  <si>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</si>
  <si>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</si>
  <si>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</si>
  <si>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</si>
  <si>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</si>
  <si>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</si>
  <si>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</si>
  <si>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</si>
  <si>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</si>
  <si>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</si>
  <si>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</si>
  <si>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</si>
  <si>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</si>
  <si>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</si>
  <si>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</si>
  <si>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</si>
  <si>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</si>
  <si>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</si>
  <si>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</si>
  <si>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</si>
  <si>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</si>
  <si>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</si>
  <si>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</si>
  <si>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</si>
  <si>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</si>
  <si>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</si>
  <si>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</si>
  <si>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</si>
  <si>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</si>
  <si>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</si>
  <si>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</si>
  <si>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</si>
  <si>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</si>
  <si>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</si>
  <si>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</si>
  <si>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</si>
  <si>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</si>
  <si>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</si>
  <si>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</si>
  <si>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</si>
  <si>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</si>
  <si>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</si>
  <si>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</si>
  <si>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</si>
  <si>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</si>
  <si>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</si>
  <si>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</si>
  <si>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</si>
  <si>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</si>
  <si>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</si>
  <si>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</si>
  <si>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</si>
  <si>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</si>
  <si>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</si>
  <si>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</si>
  <si>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</si>
  <si>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</si>
  <si>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</si>
  <si>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</si>
  <si>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</si>
  <si>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</si>
  <si>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</si>
  <si>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</si>
  <si>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</si>
  <si>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</si>
  <si>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</si>
  <si>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</si>
  <si>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</si>
  <si>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</si>
  <si>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</si>
  <si>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</si>
  <si>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</si>
  <si>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</si>
  <si>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</si>
  <si>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</si>
  <si>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</si>
  <si>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</si>
  <si>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</si>
  <si>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</si>
  <si>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</si>
  <si>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</si>
  <si>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</si>
  <si>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</si>
  <si>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</si>
  <si>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</si>
  <si>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</si>
  <si>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</si>
  <si>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</si>
  <si>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</si>
  <si>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</si>
  <si>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</si>
  <si>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</si>
  <si>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</si>
  <si>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</si>
  <si>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</si>
  <si>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</si>
  <si>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</si>
  <si>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</si>
  <si>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</si>
  <si>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</si>
  <si>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</si>
  <si>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</si>
  <si>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</si>
  <si>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</si>
  <si>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</si>
  <si>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</si>
  <si>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</si>
  <si>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</si>
  <si>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</si>
  <si>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</si>
  <si>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</si>
  <si>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</si>
  <si>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</si>
  <si>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</si>
  <si>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</si>
  <si>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</si>
  <si>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</si>
  <si>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</si>
  <si>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</si>
  <si>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</si>
  <si>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</si>
  <si>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</si>
  <si>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</si>
  <si>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</si>
  <si>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</si>
  <si>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</si>
  <si>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</si>
  <si>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</si>
  <si>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</si>
  <si>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</si>
  <si>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</si>
  <si>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</si>
  <si>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</si>
  <si>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</si>
  <si>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</si>
  <si>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</si>
  <si>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</si>
  <si>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</si>
  <si>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</si>
  <si>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</si>
  <si>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</si>
  <si>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</si>
  <si>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</si>
  <si>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</si>
  <si>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</si>
  <si>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</si>
  <si>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</si>
  <si>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</si>
  <si>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</si>
  <si>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</si>
  <si>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</si>
  <si>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</si>
  <si>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</si>
  <si>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</si>
  <si>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</si>
  <si>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</si>
  <si>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</si>
  <si>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</si>
  <si>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</si>
  <si>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</si>
  <si>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</si>
  <si>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</si>
  <si>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</si>
  <si>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</si>
  <si>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</si>
  <si>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</si>
  <si>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</si>
  <si>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</si>
  <si>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</si>
  <si>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</si>
  <si>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</si>
  <si>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</si>
  <si>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</si>
  <si>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</si>
  <si>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</si>
  <si>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</si>
  <si>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</si>
  <si>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</si>
  <si>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</si>
  <si>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</si>
  <si>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</si>
  <si>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</si>
  <si>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</si>
  <si>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</si>
  <si>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</si>
  <si>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</si>
  <si>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</si>
  <si>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</si>
  <si>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</si>
  <si>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</si>
  <si>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</si>
  <si>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</si>
  <si>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</si>
  <si>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</si>
  <si>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</si>
  <si>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</si>
  <si>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</si>
  <si>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</si>
  <si>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</si>
  <si>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</si>
  <si>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</si>
  <si>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</si>
  <si>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</si>
  <si>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</si>
  <si>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</si>
  <si>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</si>
  <si>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</si>
  <si>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</si>
  <si>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</si>
  <si>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</si>
  <si>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</si>
  <si>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</si>
  <si>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</si>
  <si>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</si>
  <si>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</si>
  <si>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</si>
  <si>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</si>
  <si>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</si>
  <si>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</si>
  <si>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</si>
  <si>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</si>
  <si>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</si>
  <si>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</si>
  <si>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</si>
  <si>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</si>
  <si>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</si>
  <si>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</si>
  <si>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</si>
  <si>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</si>
  <si>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</si>
  <si>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</si>
  <si>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</si>
  <si>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</si>
  <si>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</si>
  <si>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</si>
  <si>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</si>
  <si>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</si>
  <si>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</si>
  <si>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</si>
  <si>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</si>
  <si>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</si>
  <si>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</si>
  <si>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</si>
  <si>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</si>
  <si>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</si>
  <si>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</si>
  <si>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</si>
  <si>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</si>
  <si>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</si>
  <si>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</si>
  <si>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</si>
  <si>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</si>
  <si>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</si>
  <si>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</si>
  <si>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</si>
  <si>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</si>
  <si>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</si>
  <si>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</si>
  <si>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</si>
  <si>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</si>
  <si>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</si>
  <si>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</si>
  <si>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</si>
  <si>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</si>
  <si>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</si>
  <si>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</si>
  <si>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</si>
  <si>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</si>
  <si>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</si>
  <si>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</si>
  <si>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</si>
  <si>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</si>
  <si>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</si>
  <si>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</si>
  <si>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</si>
  <si>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</si>
  <si>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</si>
  <si>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</si>
  <si>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</si>
  <si>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</si>
  <si>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</si>
  <si>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</si>
  <si>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</si>
  <si>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</si>
  <si>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</si>
  <si>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</si>
  <si>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</si>
  <si>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</si>
  <si>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</si>
  <si>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</si>
  <si>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</si>
  <si>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</si>
  <si>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</si>
  <si>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</si>
  <si>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</si>
  <si>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</si>
  <si>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</si>
  <si>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</si>
  <si>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01/01/2019-31/12/2019</t>
  </si>
  <si>
    <t>მოქალაქეთა პოლიტიკური გაერთიანება "პოლიტიკური პლატფორმა - ახალი საქართველო"</t>
  </si>
  <si>
    <t>ფულადი შემოწირულობა</t>
  </si>
  <si>
    <t xml:space="preserve">სერგო ჩიხლაძე, </t>
  </si>
  <si>
    <t xml:space="preserve">თეონა ჭალიძე, </t>
  </si>
  <si>
    <t>GE11TB1180645161622337</t>
  </si>
  <si>
    <t xml:space="preserve">01030018655 </t>
  </si>
  <si>
    <t>GE04TB4681545063622433</t>
  </si>
  <si>
    <t xml:space="preserve">01014006159 </t>
  </si>
  <si>
    <t>სს "თიბისი ბანკი"</t>
  </si>
  <si>
    <t>დროშების შეძენა</t>
  </si>
  <si>
    <t>სასამართლო ბაჟი</t>
  </si>
  <si>
    <t>პუფების შეძენა</t>
  </si>
  <si>
    <t>ედნარ</t>
  </si>
  <si>
    <t>მგელაძე</t>
  </si>
  <si>
    <t>01001001001</t>
  </si>
  <si>
    <t>01001022822</t>
  </si>
  <si>
    <t>01008050780</t>
  </si>
  <si>
    <t>01014002472</t>
  </si>
  <si>
    <t>01014006159</t>
  </si>
  <si>
    <t>01014006245</t>
  </si>
  <si>
    <t>01017025069</t>
  </si>
  <si>
    <t>01027048005</t>
  </si>
  <si>
    <t>01030036248</t>
  </si>
  <si>
    <t>31001052291</t>
  </si>
  <si>
    <t>36001049819</t>
  </si>
  <si>
    <t>37001003169</t>
  </si>
  <si>
    <t>57001006541</t>
  </si>
  <si>
    <t>58001006856</t>
  </si>
  <si>
    <t>58001009680</t>
  </si>
  <si>
    <t>60002006014</t>
  </si>
  <si>
    <t xml:space="preserve">ნანა </t>
  </si>
  <si>
    <t>ტოხვაძე</t>
  </si>
  <si>
    <t xml:space="preserve">ლილე </t>
  </si>
  <si>
    <t>გიორგიძე</t>
  </si>
  <si>
    <t xml:space="preserve">რუსუდან </t>
  </si>
  <si>
    <t>ნემსაძე</t>
  </si>
  <si>
    <t xml:space="preserve">თეონა </t>
  </si>
  <si>
    <t>ჭალიძე</t>
  </si>
  <si>
    <t xml:space="preserve">ანა </t>
  </si>
  <si>
    <t>კობახიძე</t>
  </si>
  <si>
    <t xml:space="preserve">თამარი </t>
  </si>
  <si>
    <t>ჯინჭარაძე</t>
  </si>
  <si>
    <t>ბექაური</t>
  </si>
  <si>
    <t xml:space="preserve">გიორგი </t>
  </si>
  <si>
    <t>მაჭარაშვილი</t>
  </si>
  <si>
    <t xml:space="preserve">თენგიზ </t>
  </si>
  <si>
    <t>ჩოჩიშვილი</t>
  </si>
  <si>
    <t xml:space="preserve">ლაშა </t>
  </si>
  <si>
    <t>დიაროვი</t>
  </si>
  <si>
    <t xml:space="preserve">პაატა </t>
  </si>
  <si>
    <t>მანჯგალაძე</t>
  </si>
  <si>
    <t xml:space="preserve">ნიკოლოზ </t>
  </si>
  <si>
    <t>კიკნაძე</t>
  </si>
  <si>
    <t>ხაბურზანია</t>
  </si>
  <si>
    <t xml:space="preserve">თამთა </t>
  </si>
  <si>
    <t>შამათავა</t>
  </si>
  <si>
    <t>ასათიანი</t>
  </si>
  <si>
    <t>საარჩევნო დამკვირვებლები</t>
  </si>
  <si>
    <t>თეონა</t>
  </si>
  <si>
    <t>საარჩევნო გარემოს შესწავლა</t>
  </si>
  <si>
    <t>ზუგდიდი</t>
  </si>
  <si>
    <t>01006008204</t>
  </si>
  <si>
    <t xml:space="preserve"> ხაბურზანია</t>
  </si>
  <si>
    <t>გიორგი</t>
  </si>
  <si>
    <t xml:space="preserve"> მანჯგალაძე</t>
  </si>
  <si>
    <t>პაატა</t>
  </si>
  <si>
    <t>თამთა</t>
  </si>
  <si>
    <t xml:space="preserve"> კობახიძე</t>
  </si>
  <si>
    <t>ანა</t>
  </si>
  <si>
    <t xml:space="preserve"> დიაროვი</t>
  </si>
  <si>
    <t>ლაშა</t>
  </si>
  <si>
    <t>ვაშაძე</t>
  </si>
  <si>
    <t>ბრიუსელი</t>
  </si>
  <si>
    <t>კონფერენციაში მონაწილეობა</t>
  </si>
  <si>
    <t>კიევი</t>
  </si>
  <si>
    <t>შეხვედრების გამართვა</t>
  </si>
  <si>
    <t>ინტერნეტ-რეკლამს ხრჯი</t>
  </si>
  <si>
    <t>შპს ახალი ამბები</t>
  </si>
  <si>
    <t>09.01.2019</t>
  </si>
  <si>
    <t>ბეჭდური რეკლამი ხარჯი</t>
  </si>
  <si>
    <t>შპს გამომცემლობა სამშობლო</t>
  </si>
  <si>
    <t>შპს  თავისუფალი გაზეთი +</t>
  </si>
  <si>
    <t>ცალი</t>
  </si>
  <si>
    <t>შპს ირკა</t>
  </si>
  <si>
    <t>შპს დიოსი 2017</t>
  </si>
  <si>
    <t>სწავლების ბიუჯეტი</t>
  </si>
  <si>
    <t>თიბისი</t>
  </si>
  <si>
    <t>GE22TB7096636080100009</t>
  </si>
  <si>
    <t>მომსახურების ანაზღაურება</t>
  </si>
  <si>
    <t>თენგიზ</t>
  </si>
  <si>
    <t>ლილე</t>
  </si>
  <si>
    <t>ნანა</t>
  </si>
  <si>
    <t>მაია</t>
  </si>
  <si>
    <t>ბრეკაშვილი</t>
  </si>
  <si>
    <t>01015025942</t>
  </si>
  <si>
    <t>საარჩევნო დამკვირვებლის ხელფასი</t>
  </si>
  <si>
    <t>თამარ</t>
  </si>
  <si>
    <t>ჯანიაშვილი</t>
  </si>
  <si>
    <t>01017039750</t>
  </si>
  <si>
    <t>თამარი</t>
  </si>
  <si>
    <t>თედორაძე</t>
  </si>
  <si>
    <t>01017053763</t>
  </si>
  <si>
    <t>მარიამ</t>
  </si>
  <si>
    <t>ჯაგოდნიშვილი</t>
  </si>
  <si>
    <t>01011088663</t>
  </si>
  <si>
    <t>ნელი</t>
  </si>
  <si>
    <t>ათანელიშვილი</t>
  </si>
  <si>
    <t>01008031043</t>
  </si>
  <si>
    <t>ვლადიმერ</t>
  </si>
  <si>
    <t>ფილიშვილი</t>
  </si>
  <si>
    <t>01017033946</t>
  </si>
  <si>
    <t>ქეთი</t>
  </si>
  <si>
    <t>კილასონია</t>
  </si>
  <si>
    <t>01017054237</t>
  </si>
  <si>
    <t>პეტრე</t>
  </si>
  <si>
    <t>ყუფარაძე</t>
  </si>
  <si>
    <t>01018004178</t>
  </si>
  <si>
    <t>ნინო</t>
  </si>
  <si>
    <t>მესხი</t>
  </si>
  <si>
    <t>01006011711</t>
  </si>
  <si>
    <t>ელგუჯა</t>
  </si>
  <si>
    <t>დათიაშვილი</t>
  </si>
  <si>
    <t>01018002244</t>
  </si>
  <si>
    <t>ლილი</t>
  </si>
  <si>
    <t>დეკანოიძე</t>
  </si>
  <si>
    <t>01018005635</t>
  </si>
  <si>
    <t>რუსუდან</t>
  </si>
  <si>
    <t>ბუხნიკაშვილი</t>
  </si>
  <si>
    <t>01017019574</t>
  </si>
  <si>
    <t>კვაჭაძე</t>
  </si>
  <si>
    <t>01008020838</t>
  </si>
  <si>
    <t>მზია</t>
  </si>
  <si>
    <t>01011070907</t>
  </si>
  <si>
    <t>ლია</t>
  </si>
  <si>
    <t>ჯოხარიძე</t>
  </si>
  <si>
    <t>40001002157</t>
  </si>
  <si>
    <t>მარიეტა</t>
  </si>
  <si>
    <t>შენგელია</t>
  </si>
  <si>
    <t>01017035555</t>
  </si>
  <si>
    <t>ალექსანდრა</t>
  </si>
  <si>
    <t>ოსეფაიშვილი</t>
  </si>
  <si>
    <t>01017001222</t>
  </si>
  <si>
    <t>ალოკო</t>
  </si>
  <si>
    <t>ხაჩიშვილი</t>
  </si>
  <si>
    <t>01017006661</t>
  </si>
  <si>
    <t>გოგოლაძე</t>
  </si>
  <si>
    <t>01031001983</t>
  </si>
  <si>
    <t>იამზე</t>
  </si>
  <si>
    <t>ხომერიკი</t>
  </si>
  <si>
    <t>01017015641</t>
  </si>
  <si>
    <t>ვერონიკა</t>
  </si>
  <si>
    <t>ხელაშვილი</t>
  </si>
  <si>
    <t>01017003400</t>
  </si>
  <si>
    <t>ირინა</t>
  </si>
  <si>
    <t>ციბაძე</t>
  </si>
  <si>
    <t>53101065150</t>
  </si>
  <si>
    <t>ანნა</t>
  </si>
  <si>
    <t>კენჭაძე</t>
  </si>
  <si>
    <t>01017023678</t>
  </si>
  <si>
    <t>კარკალაია</t>
  </si>
  <si>
    <t>01017026564</t>
  </si>
  <si>
    <t>ლეილა</t>
  </si>
  <si>
    <t>გვინდაძე</t>
  </si>
  <si>
    <t>01027025966</t>
  </si>
  <si>
    <t>სალომე</t>
  </si>
  <si>
    <t>პავლიაშვილი</t>
  </si>
  <si>
    <t>01024090517</t>
  </si>
  <si>
    <t>მიხეილ</t>
  </si>
  <si>
    <t>ლობჟანიძე</t>
  </si>
  <si>
    <t>01017039547</t>
  </si>
  <si>
    <t>ეთერი</t>
  </si>
  <si>
    <t>ხუხია</t>
  </si>
  <si>
    <t>01017039987</t>
  </si>
  <si>
    <t>ლევან</t>
  </si>
  <si>
    <t>აივაზოვი</t>
  </si>
  <si>
    <t>01017031418</t>
  </si>
  <si>
    <t>ხუნდაძე</t>
  </si>
  <si>
    <t>01009008576</t>
  </si>
  <si>
    <t>გოგა</t>
  </si>
  <si>
    <t xml:space="preserve">ოყუჯავა </t>
  </si>
  <si>
    <t>ეკატერინე</t>
  </si>
  <si>
    <t xml:space="preserve">მამფორია </t>
  </si>
  <si>
    <t>ხემზე</t>
  </si>
  <si>
    <t xml:space="preserve">ნაკაშიძე </t>
  </si>
  <si>
    <t xml:space="preserve">მუჯირი </t>
  </si>
  <si>
    <t xml:space="preserve">ოქროპირიძე </t>
  </si>
  <si>
    <t xml:space="preserve">მამალაძე </t>
  </si>
  <si>
    <t>ირმა</t>
  </si>
  <si>
    <t xml:space="preserve">მჟავია </t>
  </si>
  <si>
    <t xml:space="preserve">გოგოჩაშვილი </t>
  </si>
  <si>
    <t xml:space="preserve">ზარანდია </t>
  </si>
  <si>
    <t>მარიამი</t>
  </si>
  <si>
    <t xml:space="preserve">დიაროვა </t>
  </si>
  <si>
    <t>ვერიკო</t>
  </si>
  <si>
    <t xml:space="preserve">ღამბაშიძე </t>
  </si>
  <si>
    <t xml:space="preserve">ობოლაძე </t>
  </si>
  <si>
    <t xml:space="preserve">დევიძე </t>
  </si>
  <si>
    <t xml:space="preserve">კვაჭაძე </t>
  </si>
  <si>
    <t>ელნურ</t>
  </si>
  <si>
    <t xml:space="preserve">ალეკპეროვი </t>
  </si>
  <si>
    <t>მერაბი</t>
  </si>
  <si>
    <t xml:space="preserve">დონაძე </t>
  </si>
  <si>
    <t>რამილ</t>
  </si>
  <si>
    <t xml:space="preserve">ხუდავერდიევი </t>
  </si>
  <si>
    <t>ლიკა</t>
  </si>
  <si>
    <t xml:space="preserve">სირბილაძე </t>
  </si>
  <si>
    <t>თამაზ</t>
  </si>
  <si>
    <t xml:space="preserve">ჯიოშვილი </t>
  </si>
  <si>
    <t>შამამა</t>
  </si>
  <si>
    <t xml:space="preserve">გასანოვა </t>
  </si>
  <si>
    <t>აისელ</t>
  </si>
  <si>
    <t xml:space="preserve">ბაირამოვა </t>
  </si>
  <si>
    <t>ისა</t>
  </si>
  <si>
    <t xml:space="preserve">მამედოვი </t>
  </si>
  <si>
    <t>ტურაც</t>
  </si>
  <si>
    <t xml:space="preserve">ასკეროვი </t>
  </si>
  <si>
    <t>გარიკ</t>
  </si>
  <si>
    <t xml:space="preserve">სარქისიანი </t>
  </si>
  <si>
    <t>გიუნელ</t>
  </si>
  <si>
    <t xml:space="preserve">ახმედოვა </t>
  </si>
  <si>
    <t>აკბარ</t>
  </si>
  <si>
    <t xml:space="preserve">იუსუბოვი </t>
  </si>
  <si>
    <t>რამიზ</t>
  </si>
  <si>
    <t xml:space="preserve">აშიგოვი </t>
  </si>
  <si>
    <t>რაილ</t>
  </si>
  <si>
    <t xml:space="preserve">ახმედოვი </t>
  </si>
  <si>
    <t>ფამილ</t>
  </si>
  <si>
    <t xml:space="preserve">გოჯაევი </t>
  </si>
  <si>
    <t>თამუნა</t>
  </si>
  <si>
    <t xml:space="preserve">შეყილაძე </t>
  </si>
  <si>
    <t>მანანა</t>
  </si>
  <si>
    <t xml:space="preserve">რეხვიაშვილი </t>
  </si>
  <si>
    <t>ლიანა</t>
  </si>
  <si>
    <t xml:space="preserve">მაჩიტაძე </t>
  </si>
  <si>
    <t xml:space="preserve">მსხილაძე </t>
  </si>
  <si>
    <t>ირაკლი</t>
  </si>
  <si>
    <t xml:space="preserve">შავაძე </t>
  </si>
  <si>
    <t>სანდრო</t>
  </si>
  <si>
    <t>ნუგზარ</t>
  </si>
  <si>
    <t xml:space="preserve">მუშარბაძე </t>
  </si>
  <si>
    <t>თემურ</t>
  </si>
  <si>
    <t xml:space="preserve">ვაშაყმაძე </t>
  </si>
  <si>
    <t>ზურაბ</t>
  </si>
  <si>
    <t xml:space="preserve">მახარაძე </t>
  </si>
  <si>
    <t>იმედა</t>
  </si>
  <si>
    <t xml:space="preserve">ლასურიძე </t>
  </si>
  <si>
    <t>ანზორ</t>
  </si>
  <si>
    <t xml:space="preserve">შაინიძე </t>
  </si>
  <si>
    <t xml:space="preserve">ბერიძე </t>
  </si>
  <si>
    <t>ხვიჩა</t>
  </si>
  <si>
    <t xml:space="preserve">სურმანიძე </t>
  </si>
  <si>
    <t>გულადი</t>
  </si>
  <si>
    <t xml:space="preserve">მიქელაძე </t>
  </si>
  <si>
    <t>ასლან</t>
  </si>
  <si>
    <t>ოთარ</t>
  </si>
  <si>
    <t xml:space="preserve">ანთაძე </t>
  </si>
  <si>
    <t>როლანდ</t>
  </si>
  <si>
    <t xml:space="preserve">გუნდაძე </t>
  </si>
  <si>
    <t xml:space="preserve">დუმბაძე </t>
  </si>
  <si>
    <t xml:space="preserve">პაქსაძე </t>
  </si>
  <si>
    <t xml:space="preserve">შანთაძე </t>
  </si>
  <si>
    <t>ნონა</t>
  </si>
  <si>
    <t xml:space="preserve">აბულაძე </t>
  </si>
  <si>
    <t>ავთანდილ</t>
  </si>
  <si>
    <t xml:space="preserve">მელაძე </t>
  </si>
  <si>
    <t>მალხაზ</t>
  </si>
  <si>
    <t xml:space="preserve">იაკობაძე </t>
  </si>
  <si>
    <t>იოსებ</t>
  </si>
  <si>
    <t xml:space="preserve">ვანაძე </t>
  </si>
  <si>
    <t>სარდიონ</t>
  </si>
  <si>
    <t xml:space="preserve">გორგაძე </t>
  </si>
  <si>
    <t>მერაბ</t>
  </si>
  <si>
    <t>რამაზ</t>
  </si>
  <si>
    <t>ვარდო</t>
  </si>
  <si>
    <t xml:space="preserve">გელოვანი </t>
  </si>
  <si>
    <t>იური</t>
  </si>
  <si>
    <t xml:space="preserve">ჯიბლაძე </t>
  </si>
  <si>
    <t>სოფიო</t>
  </si>
  <si>
    <t xml:space="preserve">ტორჩინავა </t>
  </si>
  <si>
    <t xml:space="preserve">მიქენაია </t>
  </si>
  <si>
    <t xml:space="preserve">ჩუხუა </t>
  </si>
  <si>
    <t>როსტომ</t>
  </si>
  <si>
    <t xml:space="preserve">მამულაძე </t>
  </si>
  <si>
    <t>მაყვალა</t>
  </si>
  <si>
    <t>ბადრი</t>
  </si>
  <si>
    <t xml:space="preserve">გელაძე </t>
  </si>
  <si>
    <t>სოფიკო</t>
  </si>
  <si>
    <t>ბეჟან</t>
  </si>
  <si>
    <t>ემზარ</t>
  </si>
  <si>
    <t>ჯიმშერ</t>
  </si>
  <si>
    <t>ფატმან</t>
  </si>
  <si>
    <t xml:space="preserve">კახაძე </t>
  </si>
  <si>
    <t>მაგული</t>
  </si>
  <si>
    <t xml:space="preserve">საგინაძე </t>
  </si>
  <si>
    <t>ნათელა</t>
  </si>
  <si>
    <t xml:space="preserve">ცეცხლაძე </t>
  </si>
  <si>
    <t>ოლეგი</t>
  </si>
  <si>
    <t>შორენა</t>
  </si>
  <si>
    <t>ნოშრევან</t>
  </si>
  <si>
    <t xml:space="preserve">ხოზრევანიძე </t>
  </si>
  <si>
    <t>შოთა</t>
  </si>
  <si>
    <t>ზაურ</t>
  </si>
  <si>
    <t xml:space="preserve">დეკანაძე </t>
  </si>
  <si>
    <t>როინ</t>
  </si>
  <si>
    <t xml:space="preserve">ჯორბენაძე </t>
  </si>
  <si>
    <t>ცეზარ</t>
  </si>
  <si>
    <t xml:space="preserve">აბაშიძე </t>
  </si>
  <si>
    <t>რუსლან</t>
  </si>
  <si>
    <t xml:space="preserve">ბოლქვაძე </t>
  </si>
  <si>
    <t xml:space="preserve">თავართქილაძე </t>
  </si>
  <si>
    <t>რაული</t>
  </si>
  <si>
    <t xml:space="preserve">ჩოგაძე </t>
  </si>
  <si>
    <t>ნოდარ</t>
  </si>
  <si>
    <t xml:space="preserve">მგელაძე </t>
  </si>
  <si>
    <t>ხატია</t>
  </si>
  <si>
    <t xml:space="preserve">კოდუა </t>
  </si>
  <si>
    <t>ნანიკა</t>
  </si>
  <si>
    <t xml:space="preserve">ნანავა </t>
  </si>
  <si>
    <t>ნუნუ</t>
  </si>
  <si>
    <t xml:space="preserve">მკერლიშვილი </t>
  </si>
  <si>
    <t xml:space="preserve">ხვისტანი </t>
  </si>
  <si>
    <t xml:space="preserve">ეგუტია </t>
  </si>
  <si>
    <t>მატია</t>
  </si>
  <si>
    <t xml:space="preserve">ჯახაია </t>
  </si>
  <si>
    <t xml:space="preserve">გელენავა </t>
  </si>
  <si>
    <t>რომან</t>
  </si>
  <si>
    <t xml:space="preserve">ლემონჯავა </t>
  </si>
  <si>
    <t>ნამაზ</t>
  </si>
  <si>
    <t xml:space="preserve">გულიევი </t>
  </si>
  <si>
    <t>შარიხან</t>
  </si>
  <si>
    <t xml:space="preserve">განჯაევი </t>
  </si>
  <si>
    <t xml:space="preserve">გურბანოვი </t>
  </si>
  <si>
    <t>სალმან</t>
  </si>
  <si>
    <t xml:space="preserve">ალიევი </t>
  </si>
  <si>
    <t>რაშად</t>
  </si>
  <si>
    <t xml:space="preserve">იბრაგიმოვი </t>
  </si>
  <si>
    <t>მოვლუტ</t>
  </si>
  <si>
    <t xml:space="preserve">ჰუსეინოვი </t>
  </si>
  <si>
    <t>ნაზახიმ</t>
  </si>
  <si>
    <t xml:space="preserve">რუსთამოვი </t>
  </si>
  <si>
    <t>ელჩინ</t>
  </si>
  <si>
    <t xml:space="preserve">მუხაევი </t>
  </si>
  <si>
    <t>მამედ</t>
  </si>
  <si>
    <t xml:space="preserve">გაჯიევი </t>
  </si>
  <si>
    <t>ჯამალ</t>
  </si>
  <si>
    <t xml:space="preserve">აზიზბეკოვი </t>
  </si>
  <si>
    <t>ხალით</t>
  </si>
  <si>
    <t xml:space="preserve">ეთირმიშლი </t>
  </si>
  <si>
    <t>ტოილუ</t>
  </si>
  <si>
    <t>ბაილარ</t>
  </si>
  <si>
    <t>ციცინო</t>
  </si>
  <si>
    <t>ელბრუს</t>
  </si>
  <si>
    <t xml:space="preserve">გუსეინოვი </t>
  </si>
  <si>
    <t>აგილ</t>
  </si>
  <si>
    <t xml:space="preserve">გახრამანოვი </t>
  </si>
  <si>
    <t>ელმარ</t>
  </si>
  <si>
    <t xml:space="preserve">ჩაგანავა </t>
  </si>
  <si>
    <t>ასიფ</t>
  </si>
  <si>
    <t xml:space="preserve">ბედიევი </t>
  </si>
  <si>
    <t>ილგარ</t>
  </si>
  <si>
    <t xml:space="preserve">ჰასანოვი </t>
  </si>
  <si>
    <t>სანან</t>
  </si>
  <si>
    <t xml:space="preserve">რუსტამოვი </t>
  </si>
  <si>
    <t>ტოფიკ</t>
  </si>
  <si>
    <t>ალეი</t>
  </si>
  <si>
    <t xml:space="preserve">კალანდაროვი </t>
  </si>
  <si>
    <t>ვუსალ</t>
  </si>
  <si>
    <t>ომარ</t>
  </si>
  <si>
    <t>ვალი</t>
  </si>
  <si>
    <t xml:space="preserve">ზეინალოვი </t>
  </si>
  <si>
    <t>ნოვრუზ</t>
  </si>
  <si>
    <t>ელშან</t>
  </si>
  <si>
    <t>იუსუბალი</t>
  </si>
  <si>
    <t xml:space="preserve">რაგიმოვი </t>
  </si>
  <si>
    <t>ელტუნ</t>
  </si>
  <si>
    <t xml:space="preserve">ბინნატოვი </t>
  </si>
  <si>
    <t>საიად</t>
  </si>
  <si>
    <t>ნატიკ</t>
  </si>
  <si>
    <t xml:space="preserve">აბდულაევი </t>
  </si>
  <si>
    <t>ნიაზი</t>
  </si>
  <si>
    <t xml:space="preserve">კულიევი </t>
  </si>
  <si>
    <t>აკიფ</t>
  </si>
  <si>
    <t>ეიტიბარ</t>
  </si>
  <si>
    <t>რაშიდ</t>
  </si>
  <si>
    <t xml:space="preserve">კურბანოვ </t>
  </si>
  <si>
    <t>აფგან</t>
  </si>
  <si>
    <t>ფიზული</t>
  </si>
  <si>
    <t xml:space="preserve">მაშადიევი </t>
  </si>
  <si>
    <t>გოჩა</t>
  </si>
  <si>
    <t xml:space="preserve">ლომინაშვილი </t>
  </si>
  <si>
    <t>მანო</t>
  </si>
  <si>
    <t xml:space="preserve">ჯიშკარიანი </t>
  </si>
  <si>
    <t>ახმედ</t>
  </si>
  <si>
    <t>ალახვერდი</t>
  </si>
  <si>
    <t>არზუ</t>
  </si>
  <si>
    <t xml:space="preserve">კარაევი </t>
  </si>
  <si>
    <t>ჯავანშირ</t>
  </si>
  <si>
    <t>ბახიშ</t>
  </si>
  <si>
    <t xml:space="preserve">ასლანოვი </t>
  </si>
  <si>
    <t>იმდატ</t>
  </si>
  <si>
    <t xml:space="preserve">მოლაევი </t>
  </si>
  <si>
    <t>მუბარიზ</t>
  </si>
  <si>
    <t xml:space="preserve">ომაროვი </t>
  </si>
  <si>
    <t>ნუსრატ</t>
  </si>
  <si>
    <t xml:space="preserve">ბარხუდაროვი </t>
  </si>
  <si>
    <t>ელდარ</t>
  </si>
  <si>
    <t>მუსტაფა</t>
  </si>
  <si>
    <t>რაიზ</t>
  </si>
  <si>
    <t xml:space="preserve">ფაშაევი </t>
  </si>
  <si>
    <t xml:space="preserve">ხუდიევი </t>
  </si>
  <si>
    <t>რაფაილ</t>
  </si>
  <si>
    <t xml:space="preserve">ისმაილოვი </t>
  </si>
  <si>
    <t>ელმან</t>
  </si>
  <si>
    <t xml:space="preserve">გარაჯაევი </t>
  </si>
  <si>
    <t>მეერ</t>
  </si>
  <si>
    <t xml:space="preserve">სუკასიანი </t>
  </si>
  <si>
    <t>ალექსანდრე</t>
  </si>
  <si>
    <t xml:space="preserve">ზაკალაშვილი </t>
  </si>
  <si>
    <t>მარინა</t>
  </si>
  <si>
    <t xml:space="preserve">პეტროვა </t>
  </si>
  <si>
    <t>რაფიკ</t>
  </si>
  <si>
    <t>ორუჯ</t>
  </si>
  <si>
    <t>სელმან</t>
  </si>
  <si>
    <t>თეიმურაზ</t>
  </si>
  <si>
    <t xml:space="preserve">მალანია </t>
  </si>
  <si>
    <t>რომიკ</t>
  </si>
  <si>
    <t xml:space="preserve">ხაჩატურიანი </t>
  </si>
  <si>
    <t>ფარიდა</t>
  </si>
  <si>
    <t xml:space="preserve">მამედოვა </t>
  </si>
  <si>
    <t>რასიმ</t>
  </si>
  <si>
    <t xml:space="preserve">იმანოვი </t>
  </si>
  <si>
    <t>შახინ</t>
  </si>
  <si>
    <t>ალი</t>
  </si>
  <si>
    <t xml:space="preserve">მუსაევი </t>
  </si>
  <si>
    <t>ანარ</t>
  </si>
  <si>
    <t xml:space="preserve">რიზაევი </t>
  </si>
  <si>
    <t xml:space="preserve">კარაკოვი </t>
  </si>
  <si>
    <t>ნიზამი</t>
  </si>
  <si>
    <t>გამლედ</t>
  </si>
  <si>
    <t xml:space="preserve">ბაირამოვი </t>
  </si>
  <si>
    <t>ნათია</t>
  </si>
  <si>
    <t xml:space="preserve">სამხარაძე </t>
  </si>
  <si>
    <t>ნაშირ</t>
  </si>
  <si>
    <t xml:space="preserve">ორდუხანოვი </t>
  </si>
  <si>
    <t xml:space="preserve">ტალიბოვი </t>
  </si>
  <si>
    <t>ელიზა</t>
  </si>
  <si>
    <t xml:space="preserve">ზაალიშვილი </t>
  </si>
  <si>
    <t>მამუკა</t>
  </si>
  <si>
    <t xml:space="preserve">ბასილაია </t>
  </si>
  <si>
    <t>ჟანა</t>
  </si>
  <si>
    <t xml:space="preserve">კუკავა </t>
  </si>
  <si>
    <t xml:space="preserve">ხასაია </t>
  </si>
  <si>
    <t>ქრისტინე</t>
  </si>
  <si>
    <t xml:space="preserve">ეზუგბაია </t>
  </si>
  <si>
    <t xml:space="preserve">კვარაცხელია </t>
  </si>
  <si>
    <t>ნატო</t>
  </si>
  <si>
    <t xml:space="preserve">აბსანძე </t>
  </si>
  <si>
    <t>იზაბელა</t>
  </si>
  <si>
    <t>კოდუა იზორია</t>
  </si>
  <si>
    <t>ბელა</t>
  </si>
  <si>
    <t xml:space="preserve">ბოხუა </t>
  </si>
  <si>
    <t>თეა</t>
  </si>
  <si>
    <t xml:space="preserve">ფარფალია </t>
  </si>
  <si>
    <t xml:space="preserve">ფაცაცია </t>
  </si>
  <si>
    <t>სვეტლანა</t>
  </si>
  <si>
    <t xml:space="preserve">კუჭოშვილი </t>
  </si>
  <si>
    <t xml:space="preserve">ხურცილავა </t>
  </si>
  <si>
    <t>რიმა</t>
  </si>
  <si>
    <t xml:space="preserve">ფიფია </t>
  </si>
  <si>
    <t xml:space="preserve">ჯაჭვლიანი </t>
  </si>
  <si>
    <t xml:space="preserve">ჩანგელია </t>
  </si>
  <si>
    <t>ლუბა</t>
  </si>
  <si>
    <t xml:space="preserve">ბაგათელია </t>
  </si>
  <si>
    <t>რობერტ</t>
  </si>
  <si>
    <t xml:space="preserve">ესებუა </t>
  </si>
  <si>
    <t>რიტა</t>
  </si>
  <si>
    <t xml:space="preserve">პერტია </t>
  </si>
  <si>
    <t>ინდიკო</t>
  </si>
  <si>
    <t xml:space="preserve">ჭაფანძე </t>
  </si>
  <si>
    <t>ციალა</t>
  </si>
  <si>
    <t xml:space="preserve">სარია </t>
  </si>
  <si>
    <t>ვალერ</t>
  </si>
  <si>
    <t xml:space="preserve">ცომაია </t>
  </si>
  <si>
    <t>ნაზიბროლა</t>
  </si>
  <si>
    <t xml:space="preserve">ბენდელიანი </t>
  </si>
  <si>
    <t xml:space="preserve">ჭუმბურიძე </t>
  </si>
  <si>
    <t>გულქანი</t>
  </si>
  <si>
    <t xml:space="preserve">ფეტელავა </t>
  </si>
  <si>
    <t>გურამ</t>
  </si>
  <si>
    <t xml:space="preserve">ჭედია </t>
  </si>
  <si>
    <t xml:space="preserve">ზაქარაია </t>
  </si>
  <si>
    <t>თაველა</t>
  </si>
  <si>
    <t xml:space="preserve">ლაგვილავა </t>
  </si>
  <si>
    <t>მილანა</t>
  </si>
  <si>
    <t xml:space="preserve">თოდუა </t>
  </si>
  <si>
    <t xml:space="preserve">ქარჩავა </t>
  </si>
  <si>
    <t>მზიური</t>
  </si>
  <si>
    <t xml:space="preserve">ჯალაღონია </t>
  </si>
  <si>
    <t>ემა</t>
  </si>
  <si>
    <t xml:space="preserve">შამუგია </t>
  </si>
  <si>
    <t xml:space="preserve">ეთერია </t>
  </si>
  <si>
    <t>ჯენერი</t>
  </si>
  <si>
    <t xml:space="preserve">მოლაშხია </t>
  </si>
  <si>
    <t xml:space="preserve">აბშილავა </t>
  </si>
  <si>
    <t>ჰამლეტ</t>
  </si>
  <si>
    <t xml:space="preserve">გოგილავა </t>
  </si>
  <si>
    <t xml:space="preserve">ქვარაია </t>
  </si>
  <si>
    <t>ეკა</t>
  </si>
  <si>
    <t xml:space="preserve">ეჯიბია </t>
  </si>
  <si>
    <t xml:space="preserve">გოლეთიანი </t>
  </si>
  <si>
    <t>დამიანე</t>
  </si>
  <si>
    <t xml:space="preserve">თორდია </t>
  </si>
  <si>
    <t xml:space="preserve">გოგოხია </t>
  </si>
  <si>
    <t>ინგა</t>
  </si>
  <si>
    <t xml:space="preserve">ფაჩულია </t>
  </si>
  <si>
    <t xml:space="preserve">ბახტაძე </t>
  </si>
  <si>
    <t>მაკა</t>
  </si>
  <si>
    <t>ლალი</t>
  </si>
  <si>
    <t xml:space="preserve">ქირია </t>
  </si>
  <si>
    <t xml:space="preserve">ნონიაშვილი </t>
  </si>
  <si>
    <t>ბესიკ</t>
  </si>
  <si>
    <t xml:space="preserve">ჯიქია </t>
  </si>
  <si>
    <t>ბაჩუკი</t>
  </si>
  <si>
    <t xml:space="preserve">ალმაშვილი </t>
  </si>
  <si>
    <t>ინდირა</t>
  </si>
  <si>
    <t>ბაკური</t>
  </si>
  <si>
    <t xml:space="preserve">შონია </t>
  </si>
  <si>
    <t>გივი</t>
  </si>
  <si>
    <t xml:space="preserve">ჯაიანი </t>
  </si>
  <si>
    <t>კორნელი</t>
  </si>
  <si>
    <t xml:space="preserve">სიჭინავა </t>
  </si>
  <si>
    <t>აზა</t>
  </si>
  <si>
    <t xml:space="preserve">გურგენიძე </t>
  </si>
  <si>
    <t xml:space="preserve">გვასალია </t>
  </si>
  <si>
    <t xml:space="preserve">ჭანტურია </t>
  </si>
  <si>
    <t>გოგიტა</t>
  </si>
  <si>
    <t xml:space="preserve">ტურავა </t>
  </si>
  <si>
    <t>იზოლდა</t>
  </si>
  <si>
    <t xml:space="preserve">შელია </t>
  </si>
  <si>
    <t>მადონა</t>
  </si>
  <si>
    <t>მარინე</t>
  </si>
  <si>
    <t xml:space="preserve">ხოჭოლავა </t>
  </si>
  <si>
    <t xml:space="preserve">არდია </t>
  </si>
  <si>
    <t xml:space="preserve">კვიტატიანი </t>
  </si>
  <si>
    <t xml:space="preserve">ლოგუა </t>
  </si>
  <si>
    <t>გვანცა</t>
  </si>
  <si>
    <t xml:space="preserve">ჭკადუა </t>
  </si>
  <si>
    <t xml:space="preserve">გამისონია </t>
  </si>
  <si>
    <t xml:space="preserve">ვეკუა </t>
  </si>
  <si>
    <t>მედეა</t>
  </si>
  <si>
    <t xml:space="preserve">სოტკილავა </t>
  </si>
  <si>
    <t xml:space="preserve">ჯინჯოლავა </t>
  </si>
  <si>
    <t>ჯულიეტა</t>
  </si>
  <si>
    <t xml:space="preserve">ანთია </t>
  </si>
  <si>
    <t xml:space="preserve">ზარქუა </t>
  </si>
  <si>
    <t xml:space="preserve">თაკალანძე </t>
  </si>
  <si>
    <t>როინი</t>
  </si>
  <si>
    <t xml:space="preserve">თირქია </t>
  </si>
  <si>
    <t xml:space="preserve">საჯაია </t>
  </si>
  <si>
    <t>რევაზ</t>
  </si>
  <si>
    <t>სუსანა</t>
  </si>
  <si>
    <t xml:space="preserve">ჯოჯუა </t>
  </si>
  <si>
    <t>იადა</t>
  </si>
  <si>
    <t xml:space="preserve">ლეჟავა </t>
  </si>
  <si>
    <t>ქეთევან</t>
  </si>
  <si>
    <t xml:space="preserve">დარსანია </t>
  </si>
  <si>
    <t xml:space="preserve">ჯოლოხავა </t>
  </si>
  <si>
    <t xml:space="preserve">შიოლაშვილი </t>
  </si>
  <si>
    <t xml:space="preserve">ლომიძე </t>
  </si>
  <si>
    <t>თამილა</t>
  </si>
  <si>
    <t xml:space="preserve">შულაია </t>
  </si>
  <si>
    <t>დავითი</t>
  </si>
  <si>
    <t xml:space="preserve">კუპრაშვილი </t>
  </si>
  <si>
    <t>ირინე</t>
  </si>
  <si>
    <t xml:space="preserve">ჭანტურიძე </t>
  </si>
  <si>
    <t>სულხანი</t>
  </si>
  <si>
    <t xml:space="preserve">არველაძე </t>
  </si>
  <si>
    <t>მამია</t>
  </si>
  <si>
    <t>ხათუნა</t>
  </si>
  <si>
    <t xml:space="preserve">ლომთაძე </t>
  </si>
  <si>
    <t xml:space="preserve">სვანაძე </t>
  </si>
  <si>
    <t>ლანა</t>
  </si>
  <si>
    <t xml:space="preserve">ცირეკიძე </t>
  </si>
  <si>
    <t>საბა</t>
  </si>
  <si>
    <t>თეიმურაზი</t>
  </si>
  <si>
    <t xml:space="preserve">ბარბაქაძე </t>
  </si>
  <si>
    <t>მიხეილი</t>
  </si>
  <si>
    <t xml:space="preserve">კუბლაშვილი </t>
  </si>
  <si>
    <t>ბესიკი</t>
  </si>
  <si>
    <t>ავთანდილი</t>
  </si>
  <si>
    <t xml:space="preserve">ბრეგაძე </t>
  </si>
  <si>
    <t>ანჟელა</t>
  </si>
  <si>
    <t>მთვარისა</t>
  </si>
  <si>
    <t xml:space="preserve">ყურაშვილი </t>
  </si>
  <si>
    <t>ფატი</t>
  </si>
  <si>
    <t xml:space="preserve">ბანძალაძე </t>
  </si>
  <si>
    <t>დავით</t>
  </si>
  <si>
    <t xml:space="preserve">ტაბაღუა </t>
  </si>
  <si>
    <t>ლუარა</t>
  </si>
  <si>
    <t xml:space="preserve">ფარცვანია </t>
  </si>
  <si>
    <t xml:space="preserve">ლაკია </t>
  </si>
  <si>
    <t xml:space="preserve">დარასელია </t>
  </si>
  <si>
    <t>დარეჯან</t>
  </si>
  <si>
    <t xml:space="preserve">ბაძაღუა </t>
  </si>
  <si>
    <t>მონიკა</t>
  </si>
  <si>
    <t xml:space="preserve">ბულია </t>
  </si>
  <si>
    <t xml:space="preserve">კვანჭიანი </t>
  </si>
  <si>
    <t>თამაზი</t>
  </si>
  <si>
    <t xml:space="preserve">რევაზიშვილი </t>
  </si>
  <si>
    <t xml:space="preserve">ბოჭორიშვილი </t>
  </si>
  <si>
    <t xml:space="preserve">სოფრომაძე </t>
  </si>
  <si>
    <t>ნანული</t>
  </si>
  <si>
    <t xml:space="preserve">ბაჭვაძე </t>
  </si>
  <si>
    <t xml:space="preserve">ხუციშვილი </t>
  </si>
  <si>
    <t xml:space="preserve">დავიდოვი </t>
  </si>
  <si>
    <t xml:space="preserve">ჭიტაძე </t>
  </si>
  <si>
    <t>ჯემალ</t>
  </si>
  <si>
    <t xml:space="preserve">ცქიტიშვილი </t>
  </si>
  <si>
    <t xml:space="preserve">სამყურაშვილი </t>
  </si>
  <si>
    <t xml:space="preserve">თაბაგარი </t>
  </si>
  <si>
    <t xml:space="preserve">მერკვილაძე </t>
  </si>
  <si>
    <t xml:space="preserve">სვანიძე </t>
  </si>
  <si>
    <t>ლუიზა</t>
  </si>
  <si>
    <t xml:space="preserve">კაპანაძე </t>
  </si>
  <si>
    <t xml:space="preserve">ბრეგვაძე </t>
  </si>
  <si>
    <t>ზაზა</t>
  </si>
  <si>
    <t xml:space="preserve">ორბელაძე </t>
  </si>
  <si>
    <t xml:space="preserve">ბრეკაშვილი </t>
  </si>
  <si>
    <t>შალვა</t>
  </si>
  <si>
    <t xml:space="preserve">სირაძე </t>
  </si>
  <si>
    <t xml:space="preserve">ბებიაშვილი </t>
  </si>
  <si>
    <t xml:space="preserve">კობახიძე </t>
  </si>
  <si>
    <t xml:space="preserve">ჯღამაძე </t>
  </si>
  <si>
    <t xml:space="preserve">მშვენიერაძე </t>
  </si>
  <si>
    <t>ნანი</t>
  </si>
  <si>
    <t xml:space="preserve">გიორგაძე </t>
  </si>
  <si>
    <t>ნაილი</t>
  </si>
  <si>
    <t xml:space="preserve">ბუსხრიკიძე </t>
  </si>
  <si>
    <t xml:space="preserve">ჭყოიძე </t>
  </si>
  <si>
    <t>ქეთევანი</t>
  </si>
  <si>
    <t>გულო</t>
  </si>
  <si>
    <t xml:space="preserve">მაღლაკელიძე </t>
  </si>
  <si>
    <t>მელიტონი</t>
  </si>
  <si>
    <t xml:space="preserve">ჯანიაშვილი </t>
  </si>
  <si>
    <t xml:space="preserve">ხიჯაკაძე </t>
  </si>
  <si>
    <t xml:space="preserve">ღვინჯილია </t>
  </si>
  <si>
    <t>ლელა</t>
  </si>
  <si>
    <t xml:space="preserve">კალატოზი </t>
  </si>
  <si>
    <t xml:space="preserve">ბიწაძე </t>
  </si>
  <si>
    <t xml:space="preserve">ცხადაძე </t>
  </si>
  <si>
    <t>მურმანი</t>
  </si>
  <si>
    <t xml:space="preserve">კალანდაძე </t>
  </si>
  <si>
    <t xml:space="preserve">ქუქჩიშვილი </t>
  </si>
  <si>
    <t xml:space="preserve">ქოჩიაშვილი </t>
  </si>
  <si>
    <t xml:space="preserve">მახათაძე </t>
  </si>
  <si>
    <t xml:space="preserve">ფერაძე </t>
  </si>
  <si>
    <t>მალხაზი</t>
  </si>
  <si>
    <t xml:space="preserve">შველიძე </t>
  </si>
  <si>
    <t xml:space="preserve">კურცხალია </t>
  </si>
  <si>
    <t xml:space="preserve">გოგაძე </t>
  </si>
  <si>
    <t>ლუკა</t>
  </si>
  <si>
    <t xml:space="preserve">შეყრილაძე </t>
  </si>
  <si>
    <t xml:space="preserve">ნეფარიძე </t>
  </si>
  <si>
    <t xml:space="preserve">ტოგონიძე </t>
  </si>
  <si>
    <t>ომარი</t>
  </si>
  <si>
    <t xml:space="preserve">პერანიძე </t>
  </si>
  <si>
    <t xml:space="preserve">კელენჯერიძე </t>
  </si>
  <si>
    <t>ლარისა</t>
  </si>
  <si>
    <t xml:space="preserve">დევდარიანი </t>
  </si>
  <si>
    <t xml:space="preserve">მანჯგალაძე  </t>
  </si>
  <si>
    <t>საარჩევნო გარემოზე დაკვირვება</t>
  </si>
  <si>
    <t xml:space="preserve">ედნარ </t>
  </si>
  <si>
    <t>თანხის გადატანა სალაროში</t>
  </si>
  <si>
    <t>საარჩევნო დამკვირვებელთა ხელფასების გაცემა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</si>
</sst>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00"/>
  </numFmts>
  <fonts count="3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6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</cellStyleXfs>
  <cellXfs count="495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8" xfId="2" applyFont="1" applyFill="1" applyBorder="1" applyAlignment="1" applyProtection="1">
      <alignment horizontal="left" vertical="top"/>
      <protection locked="0"/>
    </xf>
    <xf numFmtId="0" fontId="25" fillId="5" borderId="28" xfId="2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 wrapText="1"/>
      <protection locked="0"/>
    </xf>
    <xf numFmtId="1" fontId="25" fillId="5" borderId="29" xfId="2" applyNumberFormat="1" applyFont="1" applyFill="1" applyBorder="1" applyAlignment="1" applyProtection="1">
      <alignment horizontal="left" vertical="top" wrapText="1"/>
      <protection locked="0"/>
    </xf>
    <xf numFmtId="1" fontId="25" fillId="5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2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/>
    <xf numFmtId="0" fontId="18" fillId="0" borderId="1" xfId="0" applyFont="1" applyFill="1" applyBorder="1" applyAlignment="1" applyProtection="1">
      <alignment horizontal="left" vertical="center" wrapText="1" indent="2"/>
    </xf>
    <xf numFmtId="0" fontId="18" fillId="5" borderId="0" xfId="1" applyFont="1" applyFill="1" applyAlignment="1" applyProtection="1">
      <alignment horizontal="center" vertical="center"/>
    </xf>
    <xf numFmtId="0" fontId="25" fillId="0" borderId="8" xfId="2" applyFont="1" applyFill="1" applyBorder="1" applyAlignment="1" applyProtection="1">
      <alignment horizontal="left" vertical="top" wrapText="1"/>
      <protection locked="0"/>
    </xf>
    <xf numFmtId="0" fontId="25" fillId="0" borderId="31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3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2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5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17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1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0" xfId="9" applyFont="1" applyFill="1" applyBorder="1" applyAlignment="1" applyProtection="1">
      <alignment horizontal="center" vertical="center" wrapText="1"/>
    </xf>
    <xf numFmtId="0" fontId="30" fillId="4" borderId="15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4" borderId="12" xfId="9" applyFont="1" applyFill="1" applyBorder="1" applyAlignment="1" applyProtection="1">
      <alignment horizontal="center" vertical="center" wrapText="1"/>
    </xf>
    <xf numFmtId="0" fontId="30" fillId="3" borderId="15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49" fontId="30" fillId="3" borderId="13" xfId="9" applyNumberFormat="1" applyFont="1" applyFill="1" applyBorder="1" applyAlignment="1" applyProtection="1">
      <alignment horizontal="center" vertical="center" wrapText="1"/>
    </xf>
    <xf numFmtId="0" fontId="30" fillId="3" borderId="9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30" fillId="5" borderId="12" xfId="9" applyFont="1" applyFill="1" applyBorder="1" applyAlignment="1" applyProtection="1">
      <alignment horizontal="center" vertical="center" wrapText="1"/>
    </xf>
    <xf numFmtId="0" fontId="28" fillId="5" borderId="38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39" xfId="9" applyFont="1" applyFill="1" applyBorder="1" applyAlignment="1" applyProtection="1">
      <alignment vertical="center"/>
    </xf>
    <xf numFmtId="0" fontId="20" fillId="5" borderId="38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39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39" xfId="0" applyFont="1" applyFill="1" applyBorder="1" applyAlignment="1" applyProtection="1">
      <alignment vertical="center"/>
    </xf>
    <xf numFmtId="0" fontId="20" fillId="5" borderId="38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39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39" xfId="0" applyFont="1" applyFill="1" applyBorder="1" applyAlignment="1">
      <alignment vertical="center"/>
    </xf>
    <xf numFmtId="2" fontId="25" fillId="0" borderId="26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49" fontId="20" fillId="0" borderId="0" xfId="9" applyNumberFormat="1" applyFont="1" applyFill="1" applyBorder="1" applyAlignment="1" applyProtection="1">
      <alignment vertical="center"/>
      <protection locked="0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0" fontId="33" fillId="0" borderId="2" xfId="9" applyFont="1" applyBorder="1" applyAlignment="1" applyProtection="1">
      <alignment horizontal="center"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33" fillId="0" borderId="20" xfId="9" applyFont="1" applyBorder="1" applyAlignment="1" applyProtection="1">
      <alignment horizontal="center" vertical="center" wrapText="1"/>
      <protection locked="0"/>
    </xf>
    <xf numFmtId="49" fontId="33" fillId="0" borderId="1" xfId="9" applyNumberFormat="1" applyFont="1" applyBorder="1" applyAlignment="1" applyProtection="1">
      <alignment horizontal="center" vertical="center"/>
      <protection locked="0"/>
    </xf>
    <xf numFmtId="49" fontId="33" fillId="0" borderId="2" xfId="9" applyNumberFormat="1" applyFont="1" applyBorder="1" applyAlignment="1" applyProtection="1">
      <alignment horizontal="center" vertical="center"/>
      <protection locked="0"/>
    </xf>
    <xf numFmtId="0" fontId="33" fillId="4" borderId="17" xfId="9" applyFont="1" applyFill="1" applyBorder="1" applyAlignment="1" applyProtection="1">
      <alignment horizontal="center" vertical="center" wrapText="1"/>
      <protection locked="0"/>
    </xf>
    <xf numFmtId="0" fontId="33" fillId="4" borderId="2" xfId="9" applyFont="1" applyFill="1" applyBorder="1" applyAlignment="1" applyProtection="1">
      <alignment horizontal="center" vertical="center" wrapText="1"/>
      <protection locked="0"/>
    </xf>
    <xf numFmtId="0" fontId="33" fillId="4" borderId="19" xfId="9" applyFont="1" applyFill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horizontal="center" vertical="center" wrapText="1"/>
      <protection locked="0"/>
    </xf>
    <xf numFmtId="0" fontId="33" fillId="0" borderId="5" xfId="9" applyFont="1" applyBorder="1" applyAlignment="1" applyProtection="1">
      <alignment horizontal="center" vertical="center"/>
      <protection locked="0"/>
    </xf>
    <xf numFmtId="0" fontId="33" fillId="4" borderId="20" xfId="9" applyFont="1" applyFill="1" applyBorder="1" applyAlignment="1" applyProtection="1">
      <alignment horizontal="center" vertical="center" wrapText="1"/>
      <protection locked="0"/>
    </xf>
    <xf numFmtId="0" fontId="33" fillId="4" borderId="1" xfId="9" applyFont="1" applyFill="1" applyBorder="1" applyAlignment="1" applyProtection="1">
      <alignment horizontal="center" vertical="center" wrapText="1"/>
      <protection locked="0"/>
    </xf>
    <xf numFmtId="0" fontId="33" fillId="4" borderId="21" xfId="9" applyFont="1" applyFill="1" applyBorder="1" applyAlignment="1" applyProtection="1">
      <alignment horizontal="center" vertical="center"/>
      <protection locked="0"/>
    </xf>
    <xf numFmtId="0" fontId="33" fillId="0" borderId="36" xfId="9" applyFont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horizontal="center"/>
    </xf>
    <xf numFmtId="0" fontId="18" fillId="0" borderId="1" xfId="1" applyFont="1" applyFill="1" applyBorder="1" applyAlignment="1" applyProtection="1">
      <alignment horizontal="center" vertical="center" wrapText="1"/>
    </xf>
    <xf numFmtId="0" fontId="18" fillId="5" borderId="1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3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3" fillId="0" borderId="1" xfId="1" applyNumberFormat="1" applyFont="1" applyFill="1" applyBorder="1" applyAlignment="1" applyProtection="1">
      <alignment horizontal="center" vertical="center" wrapText="1"/>
    </xf>
    <xf numFmtId="0" fontId="36" fillId="0" borderId="40" xfId="0" applyFont="1" applyFill="1" applyBorder="1" applyAlignment="1">
      <alignment horizontal="left"/>
    </xf>
    <xf numFmtId="3" fontId="0" fillId="2" borderId="0" xfId="0" applyNumberFormat="1" applyFill="1"/>
    <xf numFmtId="4" fontId="37" fillId="0" borderId="0" xfId="0" applyNumberFormat="1" applyFont="1" applyAlignment="1">
      <alignment horizontal="right"/>
    </xf>
    <xf numFmtId="0" fontId="27" fillId="5" borderId="33" xfId="2" applyFont="1" applyFill="1" applyBorder="1" applyAlignment="1" applyProtection="1">
      <alignment horizontal="center" vertical="top" wrapText="1"/>
    </xf>
    <xf numFmtId="0" fontId="25" fillId="0" borderId="1" xfId="2" applyFont="1" applyFill="1" applyBorder="1" applyAlignment="1" applyProtection="1">
      <alignment horizontal="center" vertical="center" wrapText="1"/>
      <protection locked="0"/>
    </xf>
    <xf numFmtId="0" fontId="28" fillId="0" borderId="1" xfId="5" applyFont="1" applyBorder="1" applyAlignment="1" applyProtection="1">
      <alignment horizontal="center" vertical="center" wrapText="1"/>
      <protection locked="0"/>
    </xf>
    <xf numFmtId="1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28" fillId="0" borderId="1" xfId="5" applyNumberFormat="1" applyFont="1" applyBorder="1" applyAlignment="1" applyProtection="1">
      <alignment horizontal="center" vertical="center" wrapText="1"/>
      <protection locked="0"/>
    </xf>
    <xf numFmtId="4" fontId="37" fillId="0" borderId="1" xfId="0" applyNumberFormat="1" applyFont="1" applyBorder="1" applyAlignment="1">
      <alignment horizontal="center" vertical="center"/>
    </xf>
    <xf numFmtId="0" fontId="26" fillId="0" borderId="1" xfId="2" applyFont="1" applyFill="1" applyBorder="1" applyAlignment="1" applyProtection="1">
      <alignment horizontal="center" vertical="center" wrapText="1"/>
      <protection locked="0"/>
    </xf>
    <xf numFmtId="14" fontId="20" fillId="0" borderId="0" xfId="9" applyNumberFormat="1" applyFont="1" applyBorder="1" applyAlignment="1" applyProtection="1">
      <alignment horizontal="center" vertical="center"/>
      <protection locked="0"/>
    </xf>
    <xf numFmtId="14" fontId="20" fillId="0" borderId="38" xfId="9" applyNumberFormat="1" applyFont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9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0" fontId="30" fillId="4" borderId="10" xfId="9" applyFont="1" applyFill="1" applyBorder="1" applyAlignment="1" applyProtection="1">
      <alignment horizontal="center" vertical="center"/>
    </xf>
    <xf numFmtId="14" fontId="22" fillId="2" borderId="34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4" xfId="10" applyNumberFormat="1" applyFont="1" applyFill="1" applyBorder="1" applyAlignment="1" applyProtection="1">
      <alignment horizontal="center" vertical="center"/>
    </xf>
    <xf numFmtId="14" fontId="22" fillId="2" borderId="34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4" xfId="3" applyFont="1" applyBorder="1" applyAlignment="1" applyProtection="1">
      <alignment horizontal="center" vertical="center"/>
      <protection locked="0"/>
    </xf>
    <xf numFmtId="0" fontId="18" fillId="0" borderId="34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29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18" fillId="6" borderId="1" xfId="1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3" fontId="23" fillId="6" borderId="1" xfId="1" applyNumberFormat="1" applyFont="1" applyFill="1" applyBorder="1" applyAlignment="1" applyProtection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446</xdr:row>
      <xdr:rowOff>171450</xdr:rowOff>
    </xdr:from>
    <xdr:to>
      <xdr:col>2</xdr:col>
      <xdr:colOff>1495425</xdr:colOff>
      <xdr:row>446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25</xdr:row>
      <xdr:rowOff>180975</xdr:rowOff>
    </xdr:from>
    <xdr:to>
      <xdr:col>6</xdr:col>
      <xdr:colOff>219075</xdr:colOff>
      <xdr:row>25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171450</xdr:rowOff>
    </xdr:from>
    <xdr:to>
      <xdr:col>1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22</xdr:row>
      <xdr:rowOff>180975</xdr:rowOff>
    </xdr:from>
    <xdr:to>
      <xdr:col>2</xdr:col>
      <xdr:colOff>554556</xdr:colOff>
      <xdr:row>22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171450</xdr:rowOff>
    </xdr:from>
    <xdr:to>
      <xdr:col>2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171450</xdr:rowOff>
    </xdr:from>
    <xdr:to>
      <xdr:col>1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27</xdr:row>
      <xdr:rowOff>4082</xdr:rowOff>
    </xdr:from>
    <xdr:to>
      <xdr:col>5</xdr:col>
      <xdr:colOff>110219</xdr:colOff>
      <xdr:row>27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view="pageBreakPreview" zoomScaleNormal="100" zoomScaleSheetLayoutView="100" workbookViewId="0">
      <selection activeCell="A17" sqref="A17:L17"/>
    </sheetView>
  </sheetViews>
  <sheetFormatPr defaultRowHeight="15" x14ac:dyDescent="0.2"/>
  <cols>
    <col min="1" max="1" width="6.28515625" style="260" bestFit="1" customWidth="1"/>
    <col min="2" max="2" width="13.140625" style="260" customWidth="1"/>
    <col min="3" max="3" width="17.85546875" style="260" customWidth="1"/>
    <col min="4" max="4" width="15.140625" style="260" customWidth="1"/>
    <col min="5" max="5" width="24.5703125" style="260" customWidth="1"/>
    <col min="6" max="6" width="19.140625" style="261" customWidth="1"/>
    <col min="7" max="7" width="21" style="261" bestFit="1" customWidth="1"/>
    <col min="8" max="8" width="19.140625" style="261" customWidth="1"/>
    <col min="9" max="9" width="16.42578125" style="260" bestFit="1" customWidth="1"/>
    <col min="10" max="10" width="17.42578125" style="260" customWidth="1"/>
    <col min="11" max="11" width="13.140625" style="260" bestFit="1" customWidth="1"/>
    <col min="12" max="12" width="15.28515625" style="260" customWidth="1"/>
    <col min="13" max="16384" width="9.140625" style="260"/>
  </cols>
  <sheetData>
    <row r="1" spans="1:12" s="271" customFormat="1" x14ac:dyDescent="0.2">
      <c r="A1" s="329" t="s">
        <v>301</v>
      </c>
      <c r="B1" s="318"/>
      <c r="C1" s="318"/>
      <c r="D1" s="318"/>
      <c r="E1" s="319"/>
      <c r="F1" s="313"/>
      <c r="G1" s="319"/>
      <c r="H1" s="328"/>
      <c r="I1" s="318"/>
      <c r="J1" s="319"/>
      <c r="K1" s="319"/>
      <c r="L1" s="327" t="s">
        <v>109</v>
      </c>
    </row>
    <row r="2" spans="1:12" s="271" customFormat="1" x14ac:dyDescent="0.2">
      <c r="A2" s="326" t="s">
        <v>140</v>
      </c>
      <c r="B2" s="318"/>
      <c r="C2" s="318"/>
      <c r="D2" s="318"/>
      <c r="E2" s="319"/>
      <c r="F2" s="313"/>
      <c r="G2" s="319"/>
      <c r="H2" s="325"/>
      <c r="I2" s="318"/>
      <c r="J2" s="319"/>
      <c r="K2" s="450" t="s">
        <v>513</v>
      </c>
      <c r="L2" s="451"/>
    </row>
    <row r="3" spans="1:12" s="271" customFormat="1" x14ac:dyDescent="0.2">
      <c r="A3" s="324"/>
      <c r="B3" s="318"/>
      <c r="C3" s="323"/>
      <c r="D3" s="322"/>
      <c r="E3" s="319"/>
      <c r="F3" s="321"/>
      <c r="G3" s="319"/>
      <c r="H3" s="319"/>
      <c r="I3" s="313"/>
      <c r="J3" s="318"/>
      <c r="K3" s="318"/>
      <c r="L3" s="317"/>
    </row>
    <row r="4" spans="1:12" s="271" customFormat="1" x14ac:dyDescent="0.2">
      <c r="A4" s="354" t="s">
        <v>269</v>
      </c>
      <c r="B4" s="313"/>
      <c r="C4" s="313"/>
      <c r="D4" s="361"/>
      <c r="E4" s="362"/>
      <c r="F4" s="320"/>
      <c r="G4" s="319"/>
      <c r="H4" s="363"/>
      <c r="I4" s="362"/>
      <c r="J4" s="318"/>
      <c r="K4" s="319"/>
      <c r="L4" s="317"/>
    </row>
    <row r="5" spans="1:12" s="271" customFormat="1" ht="15.75" thickBot="1" x14ac:dyDescent="0.25">
      <c r="A5" s="452" t="s">
        <v>514</v>
      </c>
      <c r="B5" s="452"/>
      <c r="C5" s="452"/>
      <c r="D5" s="452"/>
      <c r="E5" s="452"/>
      <c r="F5" s="452"/>
      <c r="G5" s="320"/>
      <c r="H5" s="320"/>
      <c r="I5" s="319"/>
      <c r="J5" s="318"/>
      <c r="K5" s="318"/>
      <c r="L5" s="317"/>
    </row>
    <row r="6" spans="1:12" ht="15.75" thickBot="1" x14ac:dyDescent="0.25">
      <c r="A6" s="316"/>
      <c r="B6" s="315"/>
      <c r="C6" s="314"/>
      <c r="D6" s="314"/>
      <c r="E6" s="314"/>
      <c r="F6" s="313"/>
      <c r="G6" s="313"/>
      <c r="H6" s="313"/>
      <c r="I6" s="455" t="s">
        <v>438</v>
      </c>
      <c r="J6" s="456"/>
      <c r="K6" s="457"/>
      <c r="L6" s="312"/>
    </row>
    <row r="7" spans="1:12" s="300" customFormat="1" ht="51.75" thickBot="1" x14ac:dyDescent="0.25">
      <c r="A7" s="311" t="s">
        <v>64</v>
      </c>
      <c r="B7" s="310" t="s">
        <v>141</v>
      </c>
      <c r="C7" s="310" t="s">
        <v>437</v>
      </c>
      <c r="D7" s="309" t="s">
        <v>275</v>
      </c>
      <c r="E7" s="308" t="s">
        <v>436</v>
      </c>
      <c r="F7" s="307" t="s">
        <v>435</v>
      </c>
      <c r="G7" s="306" t="s">
        <v>228</v>
      </c>
      <c r="H7" s="305" t="s">
        <v>225</v>
      </c>
      <c r="I7" s="304" t="s">
        <v>434</v>
      </c>
      <c r="J7" s="303" t="s">
        <v>272</v>
      </c>
      <c r="K7" s="302" t="s">
        <v>229</v>
      </c>
      <c r="L7" s="301" t="s">
        <v>230</v>
      </c>
    </row>
    <row r="8" spans="1:12" s="294" customFormat="1" ht="15.75" thickBot="1" x14ac:dyDescent="0.25">
      <c r="A8" s="298">
        <v>1</v>
      </c>
      <c r="B8" s="297">
        <v>2</v>
      </c>
      <c r="C8" s="299">
        <v>3</v>
      </c>
      <c r="D8" s="299">
        <v>4</v>
      </c>
      <c r="E8" s="298">
        <v>5</v>
      </c>
      <c r="F8" s="297">
        <v>6</v>
      </c>
      <c r="G8" s="299">
        <v>7</v>
      </c>
      <c r="H8" s="297">
        <v>8</v>
      </c>
      <c r="I8" s="298">
        <v>9</v>
      </c>
      <c r="J8" s="297">
        <v>10</v>
      </c>
      <c r="K8" s="296">
        <v>11</v>
      </c>
      <c r="L8" s="295">
        <v>12</v>
      </c>
    </row>
    <row r="9" spans="1:12" s="294" customFormat="1" ht="25.5" x14ac:dyDescent="0.2">
      <c r="A9" s="293">
        <v>1</v>
      </c>
      <c r="B9" s="416">
        <v>43480</v>
      </c>
      <c r="C9" s="417" t="s">
        <v>515</v>
      </c>
      <c r="D9" s="418">
        <v>2550</v>
      </c>
      <c r="E9" s="419" t="s">
        <v>516</v>
      </c>
      <c r="F9" s="420" t="s">
        <v>519</v>
      </c>
      <c r="G9" s="421" t="s">
        <v>518</v>
      </c>
      <c r="H9" s="421" t="s">
        <v>522</v>
      </c>
      <c r="I9" s="422"/>
      <c r="J9" s="423"/>
      <c r="K9" s="424"/>
      <c r="L9" s="425"/>
    </row>
    <row r="10" spans="1:12" s="294" customFormat="1" ht="25.5" x14ac:dyDescent="0.2">
      <c r="A10" s="292">
        <v>2</v>
      </c>
      <c r="B10" s="416">
        <v>43479</v>
      </c>
      <c r="C10" s="417" t="s">
        <v>515</v>
      </c>
      <c r="D10" s="426">
        <v>2550</v>
      </c>
      <c r="E10" s="419" t="s">
        <v>517</v>
      </c>
      <c r="F10" s="420" t="s">
        <v>521</v>
      </c>
      <c r="G10" s="420" t="s">
        <v>520</v>
      </c>
      <c r="H10" s="421" t="s">
        <v>522</v>
      </c>
      <c r="I10" s="427"/>
      <c r="J10" s="428"/>
      <c r="K10" s="429"/>
      <c r="L10" s="430"/>
    </row>
    <row r="11" spans="1:12" x14ac:dyDescent="0.2">
      <c r="A11" s="292">
        <v>3</v>
      </c>
      <c r="B11" s="291"/>
      <c r="C11" s="290"/>
      <c r="D11" s="289"/>
      <c r="E11" s="288"/>
      <c r="F11" s="367"/>
      <c r="G11" s="287"/>
      <c r="H11" s="287"/>
      <c r="I11" s="286"/>
      <c r="J11" s="285"/>
      <c r="K11" s="284"/>
      <c r="L11" s="283"/>
    </row>
    <row r="12" spans="1:12" x14ac:dyDescent="0.2">
      <c r="A12" s="292">
        <v>4</v>
      </c>
      <c r="B12" s="291"/>
      <c r="C12" s="290"/>
      <c r="D12" s="289"/>
      <c r="E12" s="288"/>
      <c r="F12" s="287"/>
      <c r="G12" s="287"/>
      <c r="H12" s="287"/>
      <c r="I12" s="286"/>
      <c r="J12" s="285"/>
      <c r="K12" s="284"/>
      <c r="L12" s="283"/>
    </row>
    <row r="13" spans="1:12" x14ac:dyDescent="0.2">
      <c r="A13" s="292">
        <v>5</v>
      </c>
      <c r="B13" s="291"/>
      <c r="C13" s="290"/>
      <c r="D13" s="289"/>
      <c r="E13" s="288"/>
      <c r="F13" s="287"/>
      <c r="G13" s="287"/>
      <c r="H13" s="287"/>
      <c r="I13" s="286"/>
      <c r="J13" s="285"/>
      <c r="K13" s="284"/>
      <c r="L13" s="283"/>
    </row>
    <row r="14" spans="1:12" ht="15.75" thickBot="1" x14ac:dyDescent="0.25">
      <c r="A14" s="282" t="s">
        <v>271</v>
      </c>
      <c r="B14" s="281"/>
      <c r="C14" s="280"/>
      <c r="D14" s="279"/>
      <c r="E14" s="278"/>
      <c r="F14" s="277"/>
      <c r="G14" s="277"/>
      <c r="H14" s="277"/>
      <c r="I14" s="276"/>
      <c r="J14" s="275"/>
      <c r="K14" s="274"/>
      <c r="L14" s="273"/>
    </row>
    <row r="15" spans="1:12" x14ac:dyDescent="0.2">
      <c r="A15" s="263"/>
      <c r="B15" s="264"/>
      <c r="C15" s="263"/>
      <c r="D15" s="264"/>
      <c r="E15" s="263"/>
      <c r="F15" s="264"/>
      <c r="G15" s="263"/>
      <c r="H15" s="264"/>
      <c r="I15" s="263"/>
      <c r="J15" s="264"/>
      <c r="K15" s="263"/>
      <c r="L15" s="264"/>
    </row>
    <row r="16" spans="1:12" x14ac:dyDescent="0.2">
      <c r="A16" s="263"/>
      <c r="B16" s="270"/>
      <c r="C16" s="263"/>
      <c r="D16" s="270"/>
      <c r="E16" s="263"/>
      <c r="F16" s="270"/>
      <c r="G16" s="263"/>
      <c r="H16" s="270"/>
      <c r="I16" s="263"/>
      <c r="J16" s="270"/>
      <c r="K16" s="263"/>
      <c r="L16" s="270"/>
    </row>
    <row r="17" spans="1:12" s="271" customFormat="1" x14ac:dyDescent="0.2">
      <c r="A17" s="454" t="s">
        <v>399</v>
      </c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4"/>
    </row>
    <row r="18" spans="1:12" s="272" customFormat="1" ht="12.75" x14ac:dyDescent="0.2">
      <c r="A18" s="454" t="s">
        <v>433</v>
      </c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4"/>
    </row>
    <row r="19" spans="1:12" s="272" customFormat="1" ht="12.75" x14ac:dyDescent="0.2">
      <c r="A19" s="454"/>
      <c r="B19" s="454"/>
      <c r="C19" s="454"/>
      <c r="D19" s="454"/>
      <c r="E19" s="454"/>
      <c r="F19" s="454"/>
      <c r="G19" s="454"/>
      <c r="H19" s="454"/>
      <c r="I19" s="454"/>
      <c r="J19" s="454"/>
      <c r="K19" s="454"/>
      <c r="L19" s="454"/>
    </row>
    <row r="20" spans="1:12" s="271" customFormat="1" x14ac:dyDescent="0.2">
      <c r="A20" s="454" t="s">
        <v>432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4"/>
    </row>
    <row r="21" spans="1:12" s="271" customFormat="1" x14ac:dyDescent="0.2">
      <c r="A21" s="454"/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</row>
    <row r="22" spans="1:12" s="271" customFormat="1" x14ac:dyDescent="0.2">
      <c r="A22" s="454" t="s">
        <v>431</v>
      </c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4"/>
    </row>
    <row r="23" spans="1:12" s="271" customFormat="1" x14ac:dyDescent="0.2">
      <c r="A23" s="263"/>
      <c r="B23" s="264"/>
      <c r="C23" s="263"/>
      <c r="D23" s="264"/>
      <c r="E23" s="263"/>
      <c r="F23" s="264"/>
      <c r="G23" s="263"/>
      <c r="H23" s="264"/>
      <c r="I23" s="263"/>
      <c r="J23" s="264"/>
      <c r="K23" s="263"/>
      <c r="L23" s="264"/>
    </row>
    <row r="24" spans="1:12" s="271" customFormat="1" x14ac:dyDescent="0.2">
      <c r="A24" s="263"/>
      <c r="B24" s="270"/>
      <c r="C24" s="263"/>
      <c r="D24" s="270"/>
      <c r="E24" s="263"/>
      <c r="F24" s="270"/>
      <c r="G24" s="263"/>
      <c r="H24" s="270"/>
      <c r="I24" s="263"/>
      <c r="J24" s="270"/>
      <c r="K24" s="263"/>
      <c r="L24" s="270"/>
    </row>
    <row r="25" spans="1:12" s="271" customFormat="1" x14ac:dyDescent="0.2">
      <c r="A25" s="263"/>
      <c r="B25" s="264"/>
      <c r="C25" s="263"/>
      <c r="D25" s="264"/>
      <c r="E25" s="263"/>
      <c r="F25" s="264"/>
      <c r="G25" s="263"/>
      <c r="H25" s="264"/>
      <c r="I25" s="263"/>
      <c r="J25" s="264"/>
      <c r="K25" s="263"/>
      <c r="L25" s="264"/>
    </row>
    <row r="26" spans="1:12" x14ac:dyDescent="0.2">
      <c r="A26" s="263"/>
      <c r="B26" s="270"/>
      <c r="C26" s="263"/>
      <c r="D26" s="270"/>
      <c r="E26" s="263"/>
      <c r="F26" s="270"/>
      <c r="G26" s="263"/>
      <c r="H26" s="270"/>
      <c r="I26" s="263"/>
      <c r="J26" s="270"/>
      <c r="K26" s="263"/>
      <c r="L26" s="270"/>
    </row>
    <row r="27" spans="1:12" s="265" customFormat="1" x14ac:dyDescent="0.2">
      <c r="A27" s="460" t="s">
        <v>107</v>
      </c>
      <c r="B27" s="460"/>
      <c r="C27" s="264"/>
      <c r="D27" s="263"/>
      <c r="E27" s="264"/>
      <c r="F27" s="264"/>
      <c r="G27" s="263"/>
      <c r="H27" s="264"/>
      <c r="I27" s="264"/>
      <c r="J27" s="263"/>
      <c r="K27" s="264"/>
      <c r="L27" s="263"/>
    </row>
    <row r="28" spans="1:12" s="265" customFormat="1" x14ac:dyDescent="0.2">
      <c r="A28" s="264"/>
      <c r="B28" s="263"/>
      <c r="C28" s="268"/>
      <c r="D28" s="269"/>
      <c r="E28" s="268"/>
      <c r="F28" s="264"/>
      <c r="G28" s="263"/>
      <c r="H28" s="267"/>
      <c r="I28" s="264"/>
      <c r="J28" s="263"/>
      <c r="K28" s="264"/>
      <c r="L28" s="263"/>
    </row>
    <row r="29" spans="1:12" s="265" customFormat="1" ht="15" customHeight="1" x14ac:dyDescent="0.2">
      <c r="A29" s="264"/>
      <c r="B29" s="263"/>
      <c r="C29" s="453" t="s">
        <v>263</v>
      </c>
      <c r="D29" s="453"/>
      <c r="E29" s="453"/>
      <c r="F29" s="264"/>
      <c r="G29" s="263"/>
      <c r="H29" s="458" t="s">
        <v>430</v>
      </c>
      <c r="I29" s="266"/>
      <c r="J29" s="263"/>
      <c r="K29" s="264"/>
      <c r="L29" s="263"/>
    </row>
    <row r="30" spans="1:12" s="265" customFormat="1" x14ac:dyDescent="0.2">
      <c r="A30" s="264"/>
      <c r="B30" s="263"/>
      <c r="C30" s="264"/>
      <c r="D30" s="263"/>
      <c r="E30" s="264"/>
      <c r="F30" s="264"/>
      <c r="G30" s="263"/>
      <c r="H30" s="459"/>
      <c r="I30" s="266"/>
      <c r="J30" s="263"/>
      <c r="K30" s="264"/>
      <c r="L30" s="263"/>
    </row>
    <row r="31" spans="1:12" s="262" customFormat="1" x14ac:dyDescent="0.2">
      <c r="A31" s="264"/>
      <c r="B31" s="263"/>
      <c r="C31" s="453" t="s">
        <v>139</v>
      </c>
      <c r="D31" s="453"/>
      <c r="E31" s="453"/>
      <c r="F31" s="264"/>
      <c r="G31" s="263"/>
      <c r="H31" s="264"/>
      <c r="I31" s="264"/>
      <c r="J31" s="263"/>
      <c r="K31" s="264"/>
      <c r="L31" s="263"/>
    </row>
    <row r="32" spans="1:12" s="262" customFormat="1" x14ac:dyDescent="0.2">
      <c r="E32" s="260"/>
    </row>
    <row r="33" spans="5:5" s="262" customFormat="1" x14ac:dyDescent="0.2">
      <c r="E33" s="260"/>
    </row>
    <row r="34" spans="5:5" s="262" customFormat="1" x14ac:dyDescent="0.2">
      <c r="E34" s="260"/>
    </row>
    <row r="35" spans="5:5" s="262" customFormat="1" x14ac:dyDescent="0.2">
      <c r="E35" s="260"/>
    </row>
    <row r="36" spans="5:5" s="262" customFormat="1" x14ac:dyDescent="0.2"/>
  </sheetData>
  <mergeCells count="11">
    <mergeCell ref="K2:L2"/>
    <mergeCell ref="A5:F5"/>
    <mergeCell ref="C31:E31"/>
    <mergeCell ref="A18:L19"/>
    <mergeCell ref="A20:L21"/>
    <mergeCell ref="A22:L22"/>
    <mergeCell ref="I6:K6"/>
    <mergeCell ref="H29:H30"/>
    <mergeCell ref="A27:B27"/>
    <mergeCell ref="A17:L17"/>
    <mergeCell ref="C29:E29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4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4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4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28" zoomScale="80" zoomScaleSheetLayoutView="80" workbookViewId="0">
      <selection activeCell="C48" sqref="C48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297</v>
      </c>
      <c r="B1" s="112"/>
      <c r="C1" s="463" t="s">
        <v>109</v>
      </c>
      <c r="D1" s="463"/>
      <c r="E1" s="144"/>
    </row>
    <row r="2" spans="1:12" x14ac:dyDescent="0.3">
      <c r="A2" s="74" t="s">
        <v>140</v>
      </c>
      <c r="B2" s="112"/>
      <c r="C2" s="461" t="str">
        <f>'ფორმა N1'!K2</f>
        <v>01/01/2019-31/12/2019</v>
      </c>
      <c r="D2" s="462"/>
      <c r="E2" s="144"/>
    </row>
    <row r="3" spans="1:12" x14ac:dyDescent="0.3">
      <c r="A3" s="74"/>
      <c r="B3" s="112"/>
      <c r="C3" s="331"/>
      <c r="D3" s="331"/>
      <c r="E3" s="144"/>
    </row>
    <row r="4" spans="1:12" s="2" customFormat="1" x14ac:dyDescent="0.3">
      <c r="A4" s="75" t="s">
        <v>269</v>
      </c>
      <c r="B4" s="75"/>
      <c r="C4" s="74"/>
      <c r="D4" s="74"/>
      <c r="E4" s="106"/>
      <c r="L4" s="21"/>
    </row>
    <row r="5" spans="1:12" s="2" customFormat="1" x14ac:dyDescent="0.3">
      <c r="A5" s="117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30"/>
      <c r="B7" s="330"/>
      <c r="C7" s="76"/>
      <c r="D7" s="76"/>
      <c r="E7" s="145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5"/>
    </row>
    <row r="9" spans="1:12" s="9" customFormat="1" ht="18" x14ac:dyDescent="0.2">
      <c r="A9" s="13">
        <v>1</v>
      </c>
      <c r="B9" s="13" t="s">
        <v>57</v>
      </c>
      <c r="C9" s="80">
        <f>SUM(C10,C14,C54,C57,C58,C59,C76)</f>
        <v>93463.989999999991</v>
      </c>
      <c r="D9" s="80">
        <f>SUM(D10,D14,D54,D57,D58,D59,D65,D72,D73)</f>
        <v>82719.989999999991</v>
      </c>
      <c r="E9" s="146"/>
    </row>
    <row r="10" spans="1:12" s="9" customFormat="1" ht="18" x14ac:dyDescent="0.2">
      <c r="A10" s="14">
        <v>1.1000000000000001</v>
      </c>
      <c r="B10" s="14" t="s">
        <v>58</v>
      </c>
      <c r="C10" s="82">
        <f>SUM(C11:C13)</f>
        <v>75695</v>
      </c>
      <c r="D10" s="82">
        <f>SUM(D11:D13)</f>
        <v>64951</v>
      </c>
      <c r="E10" s="146"/>
    </row>
    <row r="11" spans="1:12" s="9" customFormat="1" ht="16.5" customHeight="1" x14ac:dyDescent="0.2">
      <c r="A11" s="16" t="s">
        <v>30</v>
      </c>
      <c r="B11" s="16" t="s">
        <v>59</v>
      </c>
      <c r="C11" s="33">
        <v>34445</v>
      </c>
      <c r="D11" s="34">
        <v>32611</v>
      </c>
      <c r="E11" s="14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4"/>
    </row>
    <row r="13" spans="1:12" ht="16.5" customHeight="1" x14ac:dyDescent="0.3">
      <c r="A13" s="368" t="s">
        <v>482</v>
      </c>
      <c r="B13" s="369" t="s">
        <v>484</v>
      </c>
      <c r="C13" s="369">
        <v>41250</v>
      </c>
      <c r="D13" s="369">
        <v>32340</v>
      </c>
      <c r="E13" s="144"/>
    </row>
    <row r="14" spans="1:12" x14ac:dyDescent="0.3">
      <c r="A14" s="14">
        <v>1.2</v>
      </c>
      <c r="B14" s="14" t="s">
        <v>60</v>
      </c>
      <c r="C14" s="82">
        <f>SUM(C15,C18,C30:C33,C36,C37,C44,C45,C46,C47,C48,C52,C53)</f>
        <v>17443.989999999998</v>
      </c>
      <c r="D14" s="82">
        <f>SUM(D15,D18,D30:D33,D36,D37,D44,D45,D46,D47,D48,D52,D53)</f>
        <v>17443.989999999998</v>
      </c>
      <c r="E14" s="144"/>
    </row>
    <row r="15" spans="1:12" x14ac:dyDescent="0.3">
      <c r="A15" s="16" t="s">
        <v>32</v>
      </c>
      <c r="B15" s="16" t="s">
        <v>1</v>
      </c>
      <c r="C15" s="81">
        <f>SUM(C16:C17)</f>
        <v>810</v>
      </c>
      <c r="D15" s="81">
        <f>SUM(D16:D17)</f>
        <v>810</v>
      </c>
      <c r="E15" s="144"/>
    </row>
    <row r="16" spans="1:12" ht="17.25" customHeight="1" x14ac:dyDescent="0.3">
      <c r="A16" s="17" t="s">
        <v>98</v>
      </c>
      <c r="B16" s="17" t="s">
        <v>61</v>
      </c>
      <c r="C16" s="35">
        <v>810</v>
      </c>
      <c r="D16" s="36">
        <v>810</v>
      </c>
      <c r="E16" s="144"/>
    </row>
    <row r="17" spans="1:5" ht="17.25" customHeight="1" x14ac:dyDescent="0.3">
      <c r="A17" s="17" t="s">
        <v>99</v>
      </c>
      <c r="B17" s="17" t="s">
        <v>62</v>
      </c>
      <c r="C17" s="35"/>
      <c r="D17" s="36"/>
      <c r="E17" s="144"/>
    </row>
    <row r="18" spans="1:5" x14ac:dyDescent="0.3">
      <c r="A18" s="16" t="s">
        <v>33</v>
      </c>
      <c r="B18" s="16" t="s">
        <v>2</v>
      </c>
      <c r="C18" s="81">
        <f>SUM(C19:C24,C29)</f>
        <v>421.99</v>
      </c>
      <c r="D18" s="81">
        <f>SUM(D19:D24,D29)</f>
        <v>421.99</v>
      </c>
      <c r="E18" s="144"/>
    </row>
    <row r="19" spans="1:5" ht="30" x14ac:dyDescent="0.3">
      <c r="A19" s="17" t="s">
        <v>12</v>
      </c>
      <c r="B19" s="17" t="s">
        <v>245</v>
      </c>
      <c r="C19" s="37"/>
      <c r="D19" s="38"/>
      <c r="E19" s="144"/>
    </row>
    <row r="20" spans="1:5" x14ac:dyDescent="0.3">
      <c r="A20" s="17" t="s">
        <v>13</v>
      </c>
      <c r="B20" s="17" t="s">
        <v>14</v>
      </c>
      <c r="C20" s="37"/>
      <c r="D20" s="39"/>
      <c r="E20" s="144"/>
    </row>
    <row r="21" spans="1:5" ht="30" x14ac:dyDescent="0.3">
      <c r="A21" s="17" t="s">
        <v>276</v>
      </c>
      <c r="B21" s="17" t="s">
        <v>22</v>
      </c>
      <c r="C21" s="37"/>
      <c r="D21" s="40"/>
      <c r="E21" s="144"/>
    </row>
    <row r="22" spans="1:5" x14ac:dyDescent="0.3">
      <c r="A22" s="17" t="s">
        <v>277</v>
      </c>
      <c r="B22" s="17" t="s">
        <v>15</v>
      </c>
      <c r="C22" s="37">
        <v>421.99</v>
      </c>
      <c r="D22" s="40">
        <v>421.99</v>
      </c>
      <c r="E22" s="144"/>
    </row>
    <row r="23" spans="1:5" x14ac:dyDescent="0.3">
      <c r="A23" s="17" t="s">
        <v>278</v>
      </c>
      <c r="B23" s="17" t="s">
        <v>16</v>
      </c>
      <c r="C23" s="37"/>
      <c r="D23" s="40"/>
      <c r="E23" s="144"/>
    </row>
    <row r="24" spans="1:5" x14ac:dyDescent="0.3">
      <c r="A24" s="17" t="s">
        <v>279</v>
      </c>
      <c r="B24" s="17" t="s">
        <v>17</v>
      </c>
      <c r="C24" s="115">
        <f>SUM(C25:C28)</f>
        <v>0</v>
      </c>
      <c r="D24" s="115">
        <f>SUM(D25:D28)</f>
        <v>0</v>
      </c>
      <c r="E24" s="144"/>
    </row>
    <row r="25" spans="1:5" ht="16.5" customHeight="1" x14ac:dyDescent="0.3">
      <c r="A25" s="18" t="s">
        <v>280</v>
      </c>
      <c r="B25" s="18" t="s">
        <v>18</v>
      </c>
      <c r="C25" s="37"/>
      <c r="D25" s="40"/>
      <c r="E25" s="144"/>
    </row>
    <row r="26" spans="1:5" ht="16.5" customHeight="1" x14ac:dyDescent="0.3">
      <c r="A26" s="18" t="s">
        <v>281</v>
      </c>
      <c r="B26" s="18" t="s">
        <v>19</v>
      </c>
      <c r="C26" s="37"/>
      <c r="D26" s="40"/>
      <c r="E26" s="144"/>
    </row>
    <row r="27" spans="1:5" ht="16.5" customHeight="1" x14ac:dyDescent="0.3">
      <c r="A27" s="18" t="s">
        <v>282</v>
      </c>
      <c r="B27" s="18" t="s">
        <v>20</v>
      </c>
      <c r="C27" s="37"/>
      <c r="D27" s="40"/>
      <c r="E27" s="144"/>
    </row>
    <row r="28" spans="1:5" ht="16.5" customHeight="1" x14ac:dyDescent="0.3">
      <c r="A28" s="18" t="s">
        <v>283</v>
      </c>
      <c r="B28" s="18" t="s">
        <v>23</v>
      </c>
      <c r="C28" s="37"/>
      <c r="D28" s="41"/>
      <c r="E28" s="144"/>
    </row>
    <row r="29" spans="1:5" x14ac:dyDescent="0.3">
      <c r="A29" s="17" t="s">
        <v>284</v>
      </c>
      <c r="B29" s="17" t="s">
        <v>21</v>
      </c>
      <c r="C29" s="37"/>
      <c r="D29" s="41"/>
      <c r="E29" s="144"/>
    </row>
    <row r="30" spans="1:5" x14ac:dyDescent="0.3">
      <c r="A30" s="16" t="s">
        <v>34</v>
      </c>
      <c r="B30" s="16" t="s">
        <v>3</v>
      </c>
      <c r="C30" s="33"/>
      <c r="D30" s="34"/>
      <c r="E30" s="144"/>
    </row>
    <row r="31" spans="1:5" x14ac:dyDescent="0.3">
      <c r="A31" s="16" t="s">
        <v>35</v>
      </c>
      <c r="B31" s="16" t="s">
        <v>4</v>
      </c>
      <c r="C31" s="33"/>
      <c r="D31" s="34"/>
      <c r="E31" s="144"/>
    </row>
    <row r="32" spans="1:5" x14ac:dyDescent="0.3">
      <c r="A32" s="16" t="s">
        <v>36</v>
      </c>
      <c r="B32" s="16" t="s">
        <v>5</v>
      </c>
      <c r="C32" s="33"/>
      <c r="D32" s="34"/>
      <c r="E32" s="144"/>
    </row>
    <row r="33" spans="1:5" x14ac:dyDescent="0.3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4"/>
    </row>
    <row r="34" spans="1:5" x14ac:dyDescent="0.3">
      <c r="A34" s="17" t="s">
        <v>285</v>
      </c>
      <c r="B34" s="17" t="s">
        <v>56</v>
      </c>
      <c r="C34" s="33"/>
      <c r="D34" s="34"/>
      <c r="E34" s="144"/>
    </row>
    <row r="35" spans="1:5" x14ac:dyDescent="0.3">
      <c r="A35" s="17" t="s">
        <v>286</v>
      </c>
      <c r="B35" s="17" t="s">
        <v>55</v>
      </c>
      <c r="C35" s="33"/>
      <c r="D35" s="34"/>
      <c r="E35" s="144"/>
    </row>
    <row r="36" spans="1:5" x14ac:dyDescent="0.3">
      <c r="A36" s="16" t="s">
        <v>38</v>
      </c>
      <c r="B36" s="16" t="s">
        <v>49</v>
      </c>
      <c r="C36" s="33">
        <v>135</v>
      </c>
      <c r="D36" s="34">
        <v>135</v>
      </c>
      <c r="E36" s="144"/>
    </row>
    <row r="37" spans="1:5" x14ac:dyDescent="0.3">
      <c r="A37" s="16" t="s">
        <v>39</v>
      </c>
      <c r="B37" s="16" t="s">
        <v>344</v>
      </c>
      <c r="C37" s="81">
        <f>SUM(C38:C43)</f>
        <v>0</v>
      </c>
      <c r="D37" s="81">
        <f>SUM(D38:D43)</f>
        <v>0</v>
      </c>
      <c r="E37" s="144"/>
    </row>
    <row r="38" spans="1:5" x14ac:dyDescent="0.3">
      <c r="A38" s="17" t="s">
        <v>341</v>
      </c>
      <c r="B38" s="17" t="s">
        <v>345</v>
      </c>
      <c r="C38" s="33"/>
      <c r="D38" s="33"/>
      <c r="E38" s="144"/>
    </row>
    <row r="39" spans="1:5" x14ac:dyDescent="0.3">
      <c r="A39" s="17" t="s">
        <v>342</v>
      </c>
      <c r="B39" s="17" t="s">
        <v>346</v>
      </c>
      <c r="C39" s="33"/>
      <c r="D39" s="33"/>
      <c r="E39" s="144"/>
    </row>
    <row r="40" spans="1:5" x14ac:dyDescent="0.3">
      <c r="A40" s="17" t="s">
        <v>343</v>
      </c>
      <c r="B40" s="17" t="s">
        <v>349</v>
      </c>
      <c r="C40" s="33"/>
      <c r="D40" s="34"/>
      <c r="E40" s="144"/>
    </row>
    <row r="41" spans="1:5" x14ac:dyDescent="0.3">
      <c r="A41" s="17" t="s">
        <v>348</v>
      </c>
      <c r="B41" s="17" t="s">
        <v>350</v>
      </c>
      <c r="C41" s="33"/>
      <c r="D41" s="34"/>
      <c r="E41" s="144"/>
    </row>
    <row r="42" spans="1:5" x14ac:dyDescent="0.3">
      <c r="A42" s="17" t="s">
        <v>351</v>
      </c>
      <c r="B42" s="17" t="s">
        <v>462</v>
      </c>
      <c r="C42" s="33"/>
      <c r="D42" s="34"/>
      <c r="E42" s="144"/>
    </row>
    <row r="43" spans="1:5" x14ac:dyDescent="0.3">
      <c r="A43" s="17" t="s">
        <v>463</v>
      </c>
      <c r="B43" s="17" t="s">
        <v>347</v>
      </c>
      <c r="C43" s="33"/>
      <c r="D43" s="34"/>
      <c r="E43" s="144"/>
    </row>
    <row r="44" spans="1:5" ht="30" x14ac:dyDescent="0.3">
      <c r="A44" s="16" t="s">
        <v>40</v>
      </c>
      <c r="B44" s="16" t="s">
        <v>28</v>
      </c>
      <c r="C44" s="33"/>
      <c r="D44" s="34"/>
      <c r="E44" s="144"/>
    </row>
    <row r="45" spans="1:5" x14ac:dyDescent="0.3">
      <c r="A45" s="16" t="s">
        <v>41</v>
      </c>
      <c r="B45" s="16" t="s">
        <v>24</v>
      </c>
      <c r="C45" s="33">
        <v>2480</v>
      </c>
      <c r="D45" s="34">
        <v>2480</v>
      </c>
      <c r="E45" s="144"/>
    </row>
    <row r="46" spans="1:5" x14ac:dyDescent="0.3">
      <c r="A46" s="16" t="s">
        <v>42</v>
      </c>
      <c r="B46" s="16" t="s">
        <v>25</v>
      </c>
      <c r="C46" s="33"/>
      <c r="D46" s="34"/>
      <c r="E46" s="144"/>
    </row>
    <row r="47" spans="1:5" x14ac:dyDescent="0.3">
      <c r="A47" s="16" t="s">
        <v>43</v>
      </c>
      <c r="B47" s="16" t="s">
        <v>26</v>
      </c>
      <c r="C47" s="33"/>
      <c r="D47" s="34"/>
      <c r="E47" s="144"/>
    </row>
    <row r="48" spans="1:5" x14ac:dyDescent="0.3">
      <c r="A48" s="16" t="s">
        <v>44</v>
      </c>
      <c r="B48" s="16" t="s">
        <v>291</v>
      </c>
      <c r="C48" s="81">
        <f>SUM(C49:C51)</f>
        <v>13597</v>
      </c>
      <c r="D48" s="81">
        <f>SUM(D49:D51)</f>
        <v>13597</v>
      </c>
      <c r="E48" s="144"/>
    </row>
    <row r="49" spans="1:5" x14ac:dyDescent="0.3">
      <c r="A49" s="95" t="s">
        <v>357</v>
      </c>
      <c r="B49" s="95" t="s">
        <v>360</v>
      </c>
      <c r="C49" s="33">
        <v>13597</v>
      </c>
      <c r="D49" s="34">
        <v>13597</v>
      </c>
      <c r="E49" s="144"/>
    </row>
    <row r="50" spans="1:5" x14ac:dyDescent="0.3">
      <c r="A50" s="95" t="s">
        <v>358</v>
      </c>
      <c r="B50" s="95" t="s">
        <v>359</v>
      </c>
      <c r="C50" s="33"/>
      <c r="D50" s="34"/>
      <c r="E50" s="144"/>
    </row>
    <row r="51" spans="1:5" x14ac:dyDescent="0.3">
      <c r="A51" s="95" t="s">
        <v>361</v>
      </c>
      <c r="B51" s="95" t="s">
        <v>362</v>
      </c>
      <c r="C51" s="33"/>
      <c r="D51" s="34"/>
      <c r="E51" s="144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4"/>
    </row>
    <row r="53" spans="1:5" x14ac:dyDescent="0.3">
      <c r="A53" s="16" t="s">
        <v>46</v>
      </c>
      <c r="B53" s="16" t="s">
        <v>6</v>
      </c>
      <c r="C53" s="33"/>
      <c r="D53" s="34"/>
      <c r="E53" s="144"/>
    </row>
    <row r="54" spans="1:5" ht="30" x14ac:dyDescent="0.3">
      <c r="A54" s="14">
        <v>1.3</v>
      </c>
      <c r="B54" s="85" t="s">
        <v>392</v>
      </c>
      <c r="C54" s="82">
        <f>SUM(C55:C56)</f>
        <v>0</v>
      </c>
      <c r="D54" s="82">
        <f>SUM(D55:D56)</f>
        <v>0</v>
      </c>
      <c r="E54" s="144"/>
    </row>
    <row r="55" spans="1:5" ht="30" x14ac:dyDescent="0.3">
      <c r="A55" s="16" t="s">
        <v>50</v>
      </c>
      <c r="B55" s="16" t="s">
        <v>48</v>
      </c>
      <c r="C55" s="33"/>
      <c r="D55" s="34"/>
      <c r="E55" s="144"/>
    </row>
    <row r="56" spans="1:5" x14ac:dyDescent="0.3">
      <c r="A56" s="16" t="s">
        <v>51</v>
      </c>
      <c r="B56" s="16" t="s">
        <v>47</v>
      </c>
      <c r="C56" s="33"/>
      <c r="D56" s="34"/>
      <c r="E56" s="144"/>
    </row>
    <row r="57" spans="1:5" x14ac:dyDescent="0.3">
      <c r="A57" s="14">
        <v>1.4</v>
      </c>
      <c r="B57" s="14" t="s">
        <v>394</v>
      </c>
      <c r="C57" s="33"/>
      <c r="D57" s="34"/>
      <c r="E57" s="144"/>
    </row>
    <row r="58" spans="1:5" x14ac:dyDescent="0.3">
      <c r="A58" s="14">
        <v>1.5</v>
      </c>
      <c r="B58" s="14" t="s">
        <v>7</v>
      </c>
      <c r="C58" s="37"/>
      <c r="D58" s="40"/>
      <c r="E58" s="144"/>
    </row>
    <row r="59" spans="1:5" x14ac:dyDescent="0.3">
      <c r="A59" s="14">
        <v>1.6</v>
      </c>
      <c r="B59" s="45" t="s">
        <v>8</v>
      </c>
      <c r="C59" s="82">
        <f>SUM(C60:C64)</f>
        <v>325</v>
      </c>
      <c r="D59" s="82">
        <f>SUM(D60:D64)</f>
        <v>325</v>
      </c>
      <c r="E59" s="144"/>
    </row>
    <row r="60" spans="1:5" x14ac:dyDescent="0.3">
      <c r="A60" s="16" t="s">
        <v>292</v>
      </c>
      <c r="B60" s="46" t="s">
        <v>52</v>
      </c>
      <c r="C60" s="37"/>
      <c r="D60" s="40"/>
      <c r="E60" s="144"/>
    </row>
    <row r="61" spans="1:5" ht="30" x14ac:dyDescent="0.3">
      <c r="A61" s="16" t="s">
        <v>293</v>
      </c>
      <c r="B61" s="46" t="s">
        <v>54</v>
      </c>
      <c r="C61" s="37">
        <v>125</v>
      </c>
      <c r="D61" s="40">
        <v>125</v>
      </c>
      <c r="E61" s="144"/>
    </row>
    <row r="62" spans="1:5" x14ac:dyDescent="0.3">
      <c r="A62" s="16" t="s">
        <v>294</v>
      </c>
      <c r="B62" s="46" t="s">
        <v>53</v>
      </c>
      <c r="C62" s="40">
        <v>200</v>
      </c>
      <c r="D62" s="40">
        <v>200</v>
      </c>
      <c r="E62" s="144"/>
    </row>
    <row r="63" spans="1:5" x14ac:dyDescent="0.3">
      <c r="A63" s="16" t="s">
        <v>295</v>
      </c>
      <c r="B63" s="46" t="s">
        <v>27</v>
      </c>
      <c r="C63" s="37"/>
      <c r="D63" s="40"/>
      <c r="E63" s="144"/>
    </row>
    <row r="64" spans="1:5" x14ac:dyDescent="0.3">
      <c r="A64" s="16" t="s">
        <v>323</v>
      </c>
      <c r="B64" s="195" t="s">
        <v>324</v>
      </c>
      <c r="C64" s="37"/>
      <c r="D64" s="196"/>
      <c r="E64" s="144"/>
    </row>
    <row r="65" spans="1:5" x14ac:dyDescent="0.3">
      <c r="A65" s="13">
        <v>2</v>
      </c>
      <c r="B65" s="47" t="s">
        <v>106</v>
      </c>
      <c r="C65" s="251"/>
      <c r="D65" s="116">
        <f>SUM(D66:D71)</f>
        <v>0</v>
      </c>
      <c r="E65" s="144"/>
    </row>
    <row r="66" spans="1:5" x14ac:dyDescent="0.3">
      <c r="A66" s="15">
        <v>2.1</v>
      </c>
      <c r="B66" s="48" t="s">
        <v>100</v>
      </c>
      <c r="C66" s="251"/>
      <c r="D66" s="42"/>
      <c r="E66" s="144"/>
    </row>
    <row r="67" spans="1:5" x14ac:dyDescent="0.3">
      <c r="A67" s="15">
        <v>2.2000000000000002</v>
      </c>
      <c r="B67" s="48" t="s">
        <v>104</v>
      </c>
      <c r="C67" s="253"/>
      <c r="D67" s="43"/>
      <c r="E67" s="144"/>
    </row>
    <row r="68" spans="1:5" x14ac:dyDescent="0.3">
      <c r="A68" s="15">
        <v>2.2999999999999998</v>
      </c>
      <c r="B68" s="48" t="s">
        <v>103</v>
      </c>
      <c r="C68" s="253"/>
      <c r="D68" s="43"/>
      <c r="E68" s="144"/>
    </row>
    <row r="69" spans="1:5" x14ac:dyDescent="0.3">
      <c r="A69" s="15">
        <v>2.4</v>
      </c>
      <c r="B69" s="48" t="s">
        <v>105</v>
      </c>
      <c r="C69" s="253"/>
      <c r="D69" s="43"/>
      <c r="E69" s="144"/>
    </row>
    <row r="70" spans="1:5" x14ac:dyDescent="0.3">
      <c r="A70" s="15">
        <v>2.5</v>
      </c>
      <c r="B70" s="48" t="s">
        <v>101</v>
      </c>
      <c r="C70" s="253"/>
      <c r="D70" s="43"/>
      <c r="E70" s="144"/>
    </row>
    <row r="71" spans="1:5" x14ac:dyDescent="0.3">
      <c r="A71" s="15">
        <v>2.6</v>
      </c>
      <c r="B71" s="48" t="s">
        <v>102</v>
      </c>
      <c r="C71" s="253"/>
      <c r="D71" s="43"/>
      <c r="E71" s="144"/>
    </row>
    <row r="72" spans="1:5" s="2" customFormat="1" x14ac:dyDescent="0.3">
      <c r="A72" s="13">
        <v>3</v>
      </c>
      <c r="B72" s="249" t="s">
        <v>417</v>
      </c>
      <c r="C72" s="252"/>
      <c r="D72" s="250"/>
      <c r="E72" s="103"/>
    </row>
    <row r="73" spans="1:5" s="2" customFormat="1" x14ac:dyDescent="0.3">
      <c r="A73" s="13">
        <v>4</v>
      </c>
      <c r="B73" s="13" t="s">
        <v>247</v>
      </c>
      <c r="C73" s="252">
        <f>SUM(C74:C75)</f>
        <v>0</v>
      </c>
      <c r="D73" s="83">
        <f>SUM(D74:D75)</f>
        <v>0</v>
      </c>
      <c r="E73" s="103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3"/>
    </row>
    <row r="75" spans="1:5" s="2" customFormat="1" x14ac:dyDescent="0.3">
      <c r="A75" s="15">
        <v>4.2</v>
      </c>
      <c r="B75" s="15" t="s">
        <v>249</v>
      </c>
      <c r="C75" s="8"/>
      <c r="D75" s="8"/>
      <c r="E75" s="103"/>
    </row>
    <row r="76" spans="1:5" s="2" customFormat="1" x14ac:dyDescent="0.3">
      <c r="A76" s="13">
        <v>5</v>
      </c>
      <c r="B76" s="247" t="s">
        <v>274</v>
      </c>
      <c r="C76" s="8"/>
      <c r="D76" s="83"/>
      <c r="E76" s="103"/>
    </row>
    <row r="77" spans="1:5" s="2" customFormat="1" x14ac:dyDescent="0.3">
      <c r="A77" s="340"/>
      <c r="B77" s="340"/>
      <c r="C77" s="12"/>
      <c r="D77" s="12"/>
      <c r="E77" s="103"/>
    </row>
    <row r="78" spans="1:5" s="2" customFormat="1" x14ac:dyDescent="0.3">
      <c r="A78" s="466" t="s">
        <v>464</v>
      </c>
      <c r="B78" s="466"/>
      <c r="C78" s="466"/>
      <c r="D78" s="466"/>
      <c r="E78" s="103"/>
    </row>
    <row r="79" spans="1:5" s="2" customFormat="1" x14ac:dyDescent="0.3">
      <c r="A79" s="340"/>
      <c r="B79" s="340"/>
      <c r="C79" s="12"/>
      <c r="D79" s="12"/>
      <c r="E79" s="103"/>
    </row>
    <row r="80" spans="1:5" s="23" customFormat="1" ht="12.75" x14ac:dyDescent="0.2"/>
    <row r="81" spans="1:9" s="2" customFormat="1" x14ac:dyDescent="0.3">
      <c r="A81" s="67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465</v>
      </c>
      <c r="D84" s="12"/>
      <c r="E84"/>
      <c r="F84"/>
      <c r="G84"/>
      <c r="H84"/>
      <c r="I84"/>
    </row>
    <row r="85" spans="1:9" s="2" customFormat="1" x14ac:dyDescent="0.3">
      <c r="A85"/>
      <c r="B85" s="474" t="s">
        <v>466</v>
      </c>
      <c r="C85" s="474"/>
      <c r="D85" s="474"/>
      <c r="E85"/>
      <c r="F85"/>
      <c r="G85"/>
      <c r="H85"/>
      <c r="I85"/>
    </row>
    <row r="86" spans="1:9" customFormat="1" ht="12.75" x14ac:dyDescent="0.2">
      <c r="B86" s="64" t="s">
        <v>467</v>
      </c>
    </row>
    <row r="87" spans="1:9" s="2" customFormat="1" x14ac:dyDescent="0.3">
      <c r="A87" s="11"/>
      <c r="B87" s="474" t="s">
        <v>468</v>
      </c>
      <c r="C87" s="474"/>
      <c r="D87" s="474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320</v>
      </c>
      <c r="B1" s="75"/>
      <c r="C1" s="463" t="s">
        <v>109</v>
      </c>
      <c r="D1" s="463"/>
      <c r="E1" s="89"/>
    </row>
    <row r="2" spans="1:5" s="6" customFormat="1" x14ac:dyDescent="0.3">
      <c r="A2" s="72" t="s">
        <v>314</v>
      </c>
      <c r="B2" s="75"/>
      <c r="C2" s="461" t="str">
        <f>'ფორმა N1'!K2</f>
        <v>01/01/2019-31/12/2019</v>
      </c>
      <c r="D2" s="461"/>
      <c r="E2" s="89"/>
    </row>
    <row r="3" spans="1:5" s="6" customFormat="1" x14ac:dyDescent="0.3">
      <c r="A3" s="74" t="s">
        <v>140</v>
      </c>
      <c r="B3" s="72"/>
      <c r="C3" s="153"/>
      <c r="D3" s="153"/>
      <c r="E3" s="89"/>
    </row>
    <row r="4" spans="1:5" s="6" customFormat="1" x14ac:dyDescent="0.3">
      <c r="A4" s="74"/>
      <c r="B4" s="74"/>
      <c r="C4" s="153"/>
      <c r="D4" s="153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2"/>
      <c r="B8" s="152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315</v>
      </c>
      <c r="B10" s="96"/>
      <c r="C10" s="4"/>
      <c r="D10" s="4"/>
      <c r="E10" s="91"/>
    </row>
    <row r="11" spans="1:5" s="10" customFormat="1" x14ac:dyDescent="0.2">
      <c r="A11" s="96" t="s">
        <v>316</v>
      </c>
      <c r="B11" s="96"/>
      <c r="C11" s="4"/>
      <c r="D11" s="4"/>
      <c r="E11" s="92"/>
    </row>
    <row r="12" spans="1:5" s="10" customFormat="1" x14ac:dyDescent="0.2">
      <c r="A12" s="85" t="s">
        <v>273</v>
      </c>
      <c r="B12" s="85"/>
      <c r="C12" s="4"/>
      <c r="D12" s="4"/>
      <c r="E12" s="92"/>
    </row>
    <row r="13" spans="1:5" s="10" customFormat="1" x14ac:dyDescent="0.2">
      <c r="A13" s="85" t="s">
        <v>273</v>
      </c>
      <c r="B13" s="85"/>
      <c r="C13" s="4"/>
      <c r="D13" s="4"/>
      <c r="E13" s="92"/>
    </row>
    <row r="14" spans="1:5" s="10" customFormat="1" x14ac:dyDescent="0.2">
      <c r="A14" s="85" t="s">
        <v>273</v>
      </c>
      <c r="B14" s="85"/>
      <c r="C14" s="4"/>
      <c r="D14" s="4"/>
      <c r="E14" s="92"/>
    </row>
    <row r="15" spans="1:5" s="10" customFormat="1" x14ac:dyDescent="0.2">
      <c r="A15" s="85" t="s">
        <v>273</v>
      </c>
      <c r="B15" s="85"/>
      <c r="C15" s="4"/>
      <c r="D15" s="4"/>
      <c r="E15" s="92"/>
    </row>
    <row r="16" spans="1:5" s="10" customFormat="1" x14ac:dyDescent="0.2">
      <c r="A16" s="85" t="s">
        <v>273</v>
      </c>
      <c r="B16" s="85"/>
      <c r="C16" s="4"/>
      <c r="D16" s="4"/>
      <c r="E16" s="92"/>
    </row>
    <row r="17" spans="1:5" s="10" customFormat="1" ht="17.25" customHeight="1" x14ac:dyDescent="0.2">
      <c r="A17" s="96" t="s">
        <v>317</v>
      </c>
      <c r="B17" s="85"/>
      <c r="C17" s="4"/>
      <c r="D17" s="4"/>
      <c r="E17" s="92"/>
    </row>
    <row r="18" spans="1:5" s="10" customFormat="1" ht="18" customHeight="1" x14ac:dyDescent="0.2">
      <c r="A18" s="96" t="s">
        <v>318</v>
      </c>
      <c r="B18" s="85"/>
      <c r="C18" s="4"/>
      <c r="D18" s="4"/>
      <c r="E18" s="92"/>
    </row>
    <row r="19" spans="1:5" s="10" customFormat="1" x14ac:dyDescent="0.2">
      <c r="A19" s="85" t="s">
        <v>273</v>
      </c>
      <c r="B19" s="85"/>
      <c r="C19" s="4"/>
      <c r="D19" s="4"/>
      <c r="E19" s="92"/>
    </row>
    <row r="20" spans="1:5" s="10" customFormat="1" x14ac:dyDescent="0.2">
      <c r="A20" s="85" t="s">
        <v>273</v>
      </c>
      <c r="B20" s="85"/>
      <c r="C20" s="4"/>
      <c r="D20" s="4"/>
      <c r="E20" s="92"/>
    </row>
    <row r="21" spans="1:5" s="10" customFormat="1" x14ac:dyDescent="0.2">
      <c r="A21" s="85" t="s">
        <v>273</v>
      </c>
      <c r="B21" s="85"/>
      <c r="C21" s="4"/>
      <c r="D21" s="4"/>
      <c r="E21" s="92"/>
    </row>
    <row r="22" spans="1:5" s="10" customFormat="1" x14ac:dyDescent="0.2">
      <c r="A22" s="85" t="s">
        <v>273</v>
      </c>
      <c r="B22" s="85"/>
      <c r="C22" s="4"/>
      <c r="D22" s="4"/>
      <c r="E22" s="92"/>
    </row>
    <row r="23" spans="1:5" s="10" customFormat="1" x14ac:dyDescent="0.2">
      <c r="A23" s="85" t="s">
        <v>273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321</v>
      </c>
      <c r="C25" s="84">
        <f>SUM(C10:C24)</f>
        <v>0</v>
      </c>
      <c r="D25" s="84">
        <f>SUM(D10:D24)</f>
        <v>0</v>
      </c>
      <c r="E25" s="94"/>
    </row>
    <row r="26" spans="1:5" x14ac:dyDescent="0.3">
      <c r="A26" s="44"/>
      <c r="B26" s="44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194" t="s">
        <v>397</v>
      </c>
    </row>
    <row r="30" spans="1:5" x14ac:dyDescent="0.3">
      <c r="A30" s="194"/>
    </row>
    <row r="31" spans="1:5" x14ac:dyDescent="0.3">
      <c r="A31" s="194" t="s">
        <v>338</v>
      </c>
    </row>
    <row r="32" spans="1:5" s="23" customFormat="1" ht="12.75" x14ac:dyDescent="0.2"/>
    <row r="33" spans="1:9" x14ac:dyDescent="0.3">
      <c r="A33" s="67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0"/>
  <sheetViews>
    <sheetView view="pageBreakPreview" topLeftCell="A229" zoomScale="80" zoomScaleSheetLayoutView="80" workbookViewId="0">
      <selection activeCell="D234" sqref="D234"/>
    </sheetView>
  </sheetViews>
  <sheetFormatPr defaultRowHeight="12.75" x14ac:dyDescent="0.2"/>
  <cols>
    <col min="1" max="1" width="7.5703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5.4257812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72" t="s">
        <v>439</v>
      </c>
      <c r="B1" s="72"/>
      <c r="C1" s="75"/>
      <c r="D1" s="75"/>
      <c r="E1" s="75"/>
      <c r="F1" s="75"/>
      <c r="G1" s="258"/>
      <c r="H1" s="258"/>
      <c r="I1" s="463" t="s">
        <v>109</v>
      </c>
      <c r="J1" s="463"/>
    </row>
    <row r="2" spans="1:10" ht="15" x14ac:dyDescent="0.3">
      <c r="A2" s="74" t="s">
        <v>140</v>
      </c>
      <c r="B2" s="72"/>
      <c r="C2" s="75"/>
      <c r="D2" s="75"/>
      <c r="E2" s="75"/>
      <c r="F2" s="75"/>
      <c r="G2" s="258"/>
      <c r="H2" s="258"/>
      <c r="I2" s="461" t="str">
        <f>'ფორმა N1'!K2</f>
        <v>01/01/2019-31/12/2019</v>
      </c>
      <c r="J2" s="461"/>
    </row>
    <row r="3" spans="1:10" ht="15" x14ac:dyDescent="0.3">
      <c r="A3" s="74"/>
      <c r="B3" s="74"/>
      <c r="C3" s="72"/>
      <c r="D3" s="72"/>
      <c r="E3" s="72"/>
      <c r="F3" s="72"/>
      <c r="G3" s="258"/>
      <c r="H3" s="258"/>
      <c r="I3" s="258"/>
    </row>
    <row r="4" spans="1:10" ht="15" x14ac:dyDescent="0.3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57"/>
      <c r="B7" s="257"/>
      <c r="C7" s="257"/>
      <c r="D7" s="257"/>
      <c r="E7" s="257"/>
      <c r="F7" s="257"/>
      <c r="G7" s="76"/>
      <c r="H7" s="76"/>
      <c r="I7" s="76"/>
    </row>
    <row r="8" spans="1:10" ht="45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1" t="s">
        <v>334</v>
      </c>
    </row>
    <row r="9" spans="1:10" ht="30" x14ac:dyDescent="0.2">
      <c r="A9" s="96">
        <v>1</v>
      </c>
      <c r="B9" s="487" t="s">
        <v>582</v>
      </c>
      <c r="C9" s="488" t="s">
        <v>556</v>
      </c>
      <c r="D9" s="489" t="s">
        <v>535</v>
      </c>
      <c r="E9" s="88"/>
      <c r="F9" s="490" t="s">
        <v>602</v>
      </c>
      <c r="G9" s="77">
        <v>688.77551020408157</v>
      </c>
      <c r="H9" s="491">
        <v>549</v>
      </c>
      <c r="I9" s="4"/>
      <c r="J9" s="211" t="s">
        <v>0</v>
      </c>
    </row>
    <row r="10" spans="1:10" ht="30" x14ac:dyDescent="0.2">
      <c r="A10" s="96">
        <v>2</v>
      </c>
      <c r="B10" s="487" t="s">
        <v>577</v>
      </c>
      <c r="C10" s="488" t="s">
        <v>570</v>
      </c>
      <c r="D10" s="489" t="s">
        <v>543</v>
      </c>
      <c r="E10" s="88"/>
      <c r="F10" s="490" t="s">
        <v>602</v>
      </c>
      <c r="G10" s="77">
        <v>7800.0000000000009</v>
      </c>
      <c r="H10" s="491">
        <v>7800.0000000000009</v>
      </c>
      <c r="I10" s="4"/>
    </row>
    <row r="11" spans="1:10" ht="30" x14ac:dyDescent="0.2">
      <c r="A11" s="96">
        <v>3</v>
      </c>
      <c r="B11" s="487" t="s">
        <v>577</v>
      </c>
      <c r="C11" s="488" t="s">
        <v>558</v>
      </c>
      <c r="D11" s="489" t="s">
        <v>536</v>
      </c>
      <c r="E11" s="88"/>
      <c r="F11" s="490" t="s">
        <v>602</v>
      </c>
      <c r="G11" s="77">
        <v>1530.612244897959</v>
      </c>
      <c r="H11" s="491">
        <v>1200</v>
      </c>
      <c r="I11" s="4"/>
    </row>
    <row r="12" spans="1:10" ht="30" x14ac:dyDescent="0.2">
      <c r="A12" s="96">
        <v>4</v>
      </c>
      <c r="B12" s="487" t="s">
        <v>577</v>
      </c>
      <c r="C12" s="488" t="s">
        <v>567</v>
      </c>
      <c r="D12" s="489" t="s">
        <v>541</v>
      </c>
      <c r="E12" s="88"/>
      <c r="F12" s="490" t="s">
        <v>602</v>
      </c>
      <c r="G12" s="77">
        <v>1530.612244897959</v>
      </c>
      <c r="H12" s="491">
        <v>1200</v>
      </c>
      <c r="I12" s="4"/>
    </row>
    <row r="13" spans="1:10" ht="30" x14ac:dyDescent="0.2">
      <c r="A13" s="96">
        <v>5</v>
      </c>
      <c r="B13" s="487" t="s">
        <v>526</v>
      </c>
      <c r="C13" s="488" t="s">
        <v>527</v>
      </c>
      <c r="D13" s="489" t="s">
        <v>528</v>
      </c>
      <c r="E13" s="88"/>
      <c r="F13" s="490" t="s">
        <v>602</v>
      </c>
      <c r="G13" s="77">
        <v>1530.612244897959</v>
      </c>
      <c r="H13" s="491">
        <v>1200</v>
      </c>
      <c r="I13" s="4"/>
    </row>
    <row r="14" spans="1:10" ht="30" x14ac:dyDescent="0.2">
      <c r="A14" s="96">
        <v>6</v>
      </c>
      <c r="B14" s="487" t="s">
        <v>580</v>
      </c>
      <c r="C14" s="488" t="s">
        <v>569</v>
      </c>
      <c r="D14" s="489" t="s">
        <v>542</v>
      </c>
      <c r="E14" s="88"/>
      <c r="F14" s="490" t="s">
        <v>602</v>
      </c>
      <c r="G14" s="77">
        <v>765.30612244897952</v>
      </c>
      <c r="H14" s="491">
        <v>600</v>
      </c>
      <c r="I14" s="4"/>
    </row>
    <row r="15" spans="1:10" ht="30" x14ac:dyDescent="0.2">
      <c r="A15" s="96">
        <v>7</v>
      </c>
      <c r="B15" s="487" t="s">
        <v>603</v>
      </c>
      <c r="C15" s="488" t="s">
        <v>560</v>
      </c>
      <c r="D15" s="489" t="s">
        <v>537</v>
      </c>
      <c r="E15" s="88"/>
      <c r="F15" s="490" t="s">
        <v>602</v>
      </c>
      <c r="G15" s="77">
        <v>1147.9591836734694</v>
      </c>
      <c r="H15" s="491">
        <v>900</v>
      </c>
      <c r="I15" s="4"/>
    </row>
    <row r="16" spans="1:10" ht="30" x14ac:dyDescent="0.2">
      <c r="A16" s="96">
        <v>8</v>
      </c>
      <c r="B16" s="487" t="s">
        <v>572</v>
      </c>
      <c r="C16" s="488" t="s">
        <v>551</v>
      </c>
      <c r="D16" s="489" t="s">
        <v>532</v>
      </c>
      <c r="E16" s="88"/>
      <c r="F16" s="490" t="s">
        <v>602</v>
      </c>
      <c r="G16" s="77">
        <v>2040.8163265306121</v>
      </c>
      <c r="H16" s="491">
        <v>2040.8163265306121</v>
      </c>
      <c r="I16" s="4"/>
    </row>
    <row r="17" spans="1:9" ht="30" x14ac:dyDescent="0.2">
      <c r="A17" s="96">
        <v>9</v>
      </c>
      <c r="B17" s="487" t="s">
        <v>584</v>
      </c>
      <c r="C17" s="488" t="s">
        <v>562</v>
      </c>
      <c r="D17" s="489" t="s">
        <v>538</v>
      </c>
      <c r="E17" s="88"/>
      <c r="F17" s="490" t="s">
        <v>602</v>
      </c>
      <c r="G17" s="77">
        <v>1339.2857142857142</v>
      </c>
      <c r="H17" s="491">
        <v>1050</v>
      </c>
      <c r="I17" s="4"/>
    </row>
    <row r="18" spans="1:9" ht="30" x14ac:dyDescent="0.2">
      <c r="A18" s="96">
        <v>10</v>
      </c>
      <c r="B18" s="487" t="s">
        <v>604</v>
      </c>
      <c r="C18" s="488" t="s">
        <v>547</v>
      </c>
      <c r="D18" s="489" t="s">
        <v>530</v>
      </c>
      <c r="E18" s="88"/>
      <c r="F18" s="490" t="s">
        <v>602</v>
      </c>
      <c r="G18" s="77">
        <v>2678.5714285714284</v>
      </c>
      <c r="H18" s="491">
        <v>2678.5714285714284</v>
      </c>
      <c r="I18" s="4"/>
    </row>
    <row r="19" spans="1:9" ht="30" x14ac:dyDescent="0.2">
      <c r="A19" s="96">
        <v>11</v>
      </c>
      <c r="B19" s="487" t="s">
        <v>605</v>
      </c>
      <c r="C19" s="488" t="s">
        <v>545</v>
      </c>
      <c r="D19" s="489" t="s">
        <v>529</v>
      </c>
      <c r="E19" s="88"/>
      <c r="F19" s="490" t="s">
        <v>602</v>
      </c>
      <c r="G19" s="77">
        <v>765.30612244897952</v>
      </c>
      <c r="H19" s="491">
        <v>765.30612244897952</v>
      </c>
      <c r="I19" s="4"/>
    </row>
    <row r="20" spans="1:9" ht="30" x14ac:dyDescent="0.2">
      <c r="A20" s="96">
        <v>12</v>
      </c>
      <c r="B20" s="487" t="s">
        <v>579</v>
      </c>
      <c r="C20" s="488" t="s">
        <v>564</v>
      </c>
      <c r="D20" s="489" t="s">
        <v>539</v>
      </c>
      <c r="E20" s="88"/>
      <c r="F20" s="490" t="s">
        <v>602</v>
      </c>
      <c r="G20" s="77">
        <v>2551.0204081632651</v>
      </c>
      <c r="H20" s="491">
        <v>2551.0204081632651</v>
      </c>
      <c r="I20" s="4"/>
    </row>
    <row r="21" spans="1:9" ht="30" x14ac:dyDescent="0.2">
      <c r="A21" s="96">
        <v>13</v>
      </c>
      <c r="B21" s="487" t="s">
        <v>582</v>
      </c>
      <c r="C21" s="488" t="s">
        <v>553</v>
      </c>
      <c r="D21" s="489" t="s">
        <v>533</v>
      </c>
      <c r="E21" s="88"/>
      <c r="F21" s="490" t="s">
        <v>602</v>
      </c>
      <c r="G21" s="77">
        <v>765.30612244897952</v>
      </c>
      <c r="H21" s="491">
        <v>765.30612244897952</v>
      </c>
      <c r="I21" s="4"/>
    </row>
    <row r="22" spans="1:9" ht="15" x14ac:dyDescent="0.2">
      <c r="A22" s="96">
        <v>14</v>
      </c>
      <c r="B22" s="492" t="s">
        <v>582</v>
      </c>
      <c r="C22" s="493" t="s">
        <v>581</v>
      </c>
      <c r="D22" s="489" t="s">
        <v>533</v>
      </c>
      <c r="E22" s="88"/>
      <c r="F22" s="490" t="s">
        <v>334</v>
      </c>
      <c r="G22" s="77">
        <v>2806.1224489795918</v>
      </c>
      <c r="H22" s="491">
        <v>2806.1224489795918</v>
      </c>
      <c r="I22" s="4"/>
    </row>
    <row r="23" spans="1:9" ht="15" x14ac:dyDescent="0.2">
      <c r="A23" s="96">
        <v>15</v>
      </c>
      <c r="B23" s="492" t="s">
        <v>554</v>
      </c>
      <c r="C23" s="493" t="s">
        <v>555</v>
      </c>
      <c r="D23" s="489" t="s">
        <v>534</v>
      </c>
      <c r="E23" s="88"/>
      <c r="F23" s="490" t="s">
        <v>334</v>
      </c>
      <c r="G23" s="77">
        <v>3826.5306122448978</v>
      </c>
      <c r="H23" s="491">
        <v>3826.5306122448978</v>
      </c>
      <c r="I23" s="4"/>
    </row>
    <row r="24" spans="1:9" ht="15" x14ac:dyDescent="0.2">
      <c r="A24" s="96">
        <v>16</v>
      </c>
      <c r="B24" s="492" t="s">
        <v>565</v>
      </c>
      <c r="C24" s="493" t="s">
        <v>566</v>
      </c>
      <c r="D24" s="489" t="s">
        <v>540</v>
      </c>
      <c r="E24" s="88"/>
      <c r="F24" s="490" t="s">
        <v>334</v>
      </c>
      <c r="G24" s="77">
        <v>2295.9183673469388</v>
      </c>
      <c r="H24" s="491">
        <v>2295.9183673469388</v>
      </c>
      <c r="I24" s="4"/>
    </row>
    <row r="25" spans="1:9" ht="15" x14ac:dyDescent="0.2">
      <c r="A25" s="96">
        <v>17</v>
      </c>
      <c r="B25" s="492" t="s">
        <v>548</v>
      </c>
      <c r="C25" s="493" t="s">
        <v>549</v>
      </c>
      <c r="D25" s="489" t="s">
        <v>531</v>
      </c>
      <c r="E25" s="88"/>
      <c r="F25" s="490" t="s">
        <v>334</v>
      </c>
      <c r="G25" s="77">
        <v>382.65306122448976</v>
      </c>
      <c r="H25" s="491">
        <v>382.65306122448976</v>
      </c>
      <c r="I25" s="4"/>
    </row>
    <row r="26" spans="1:9" ht="45" x14ac:dyDescent="0.2">
      <c r="A26" s="96">
        <v>18</v>
      </c>
      <c r="B26" s="492" t="s">
        <v>606</v>
      </c>
      <c r="C26" s="493" t="s">
        <v>607</v>
      </c>
      <c r="D26" s="489" t="s">
        <v>608</v>
      </c>
      <c r="E26" s="88"/>
      <c r="F26" s="490" t="s">
        <v>609</v>
      </c>
      <c r="G26" s="77">
        <f>H26/0.784</f>
        <v>100</v>
      </c>
      <c r="H26" s="487">
        <v>78.400000000000006</v>
      </c>
      <c r="I26" s="4"/>
    </row>
    <row r="27" spans="1:9" ht="45" x14ac:dyDescent="0.2">
      <c r="A27" s="96">
        <v>19</v>
      </c>
      <c r="B27" s="492" t="s">
        <v>610</v>
      </c>
      <c r="C27" s="493" t="s">
        <v>611</v>
      </c>
      <c r="D27" s="489" t="s">
        <v>612</v>
      </c>
      <c r="E27" s="88"/>
      <c r="F27" s="490" t="s">
        <v>609</v>
      </c>
      <c r="G27" s="77">
        <f t="shared" ref="G27:G90" si="0">H27/0.784</f>
        <v>100</v>
      </c>
      <c r="H27" s="487">
        <v>78.400000000000006</v>
      </c>
      <c r="I27" s="4"/>
    </row>
    <row r="28" spans="1:9" ht="45" x14ac:dyDescent="0.2">
      <c r="A28" s="96">
        <v>20</v>
      </c>
      <c r="B28" s="492" t="s">
        <v>613</v>
      </c>
      <c r="C28" s="493" t="s">
        <v>614</v>
      </c>
      <c r="D28" s="489" t="s">
        <v>615</v>
      </c>
      <c r="E28" s="88"/>
      <c r="F28" s="490" t="s">
        <v>609</v>
      </c>
      <c r="G28" s="77">
        <f t="shared" si="0"/>
        <v>100</v>
      </c>
      <c r="H28" s="487">
        <v>78.400000000000006</v>
      </c>
      <c r="I28" s="4"/>
    </row>
    <row r="29" spans="1:9" ht="45" x14ac:dyDescent="0.2">
      <c r="A29" s="96">
        <v>21</v>
      </c>
      <c r="B29" s="492" t="s">
        <v>616</v>
      </c>
      <c r="C29" s="493" t="s">
        <v>617</v>
      </c>
      <c r="D29" s="489" t="s">
        <v>618</v>
      </c>
      <c r="E29" s="88"/>
      <c r="F29" s="490" t="s">
        <v>609</v>
      </c>
      <c r="G29" s="77">
        <f t="shared" si="0"/>
        <v>100</v>
      </c>
      <c r="H29" s="487">
        <v>78.400000000000006</v>
      </c>
      <c r="I29" s="4"/>
    </row>
    <row r="30" spans="1:9" ht="45" x14ac:dyDescent="0.2">
      <c r="A30" s="96">
        <v>22</v>
      </c>
      <c r="B30" s="492" t="s">
        <v>619</v>
      </c>
      <c r="C30" s="493" t="s">
        <v>620</v>
      </c>
      <c r="D30" s="489" t="s">
        <v>621</v>
      </c>
      <c r="E30" s="88"/>
      <c r="F30" s="490" t="s">
        <v>609</v>
      </c>
      <c r="G30" s="77">
        <f t="shared" si="0"/>
        <v>100</v>
      </c>
      <c r="H30" s="487">
        <v>78.400000000000006</v>
      </c>
      <c r="I30" s="4"/>
    </row>
    <row r="31" spans="1:9" ht="45" x14ac:dyDescent="0.2">
      <c r="A31" s="96">
        <v>23</v>
      </c>
      <c r="B31" s="492" t="s">
        <v>622</v>
      </c>
      <c r="C31" s="493" t="s">
        <v>623</v>
      </c>
      <c r="D31" s="489" t="s">
        <v>624</v>
      </c>
      <c r="E31" s="88"/>
      <c r="F31" s="490" t="s">
        <v>609</v>
      </c>
      <c r="G31" s="77">
        <f t="shared" si="0"/>
        <v>100</v>
      </c>
      <c r="H31" s="487">
        <v>78.400000000000006</v>
      </c>
      <c r="I31" s="4"/>
    </row>
    <row r="32" spans="1:9" ht="45" x14ac:dyDescent="0.2">
      <c r="A32" s="96">
        <v>24</v>
      </c>
      <c r="B32" s="492" t="s">
        <v>625</v>
      </c>
      <c r="C32" s="493" t="s">
        <v>626</v>
      </c>
      <c r="D32" s="489" t="s">
        <v>627</v>
      </c>
      <c r="E32" s="88"/>
      <c r="F32" s="490" t="s">
        <v>609</v>
      </c>
      <c r="G32" s="77">
        <f t="shared" si="0"/>
        <v>100</v>
      </c>
      <c r="H32" s="487">
        <v>78.400000000000006</v>
      </c>
      <c r="I32" s="4"/>
    </row>
    <row r="33" spans="1:9" ht="45" x14ac:dyDescent="0.2">
      <c r="A33" s="96">
        <v>25</v>
      </c>
      <c r="B33" s="492" t="s">
        <v>628</v>
      </c>
      <c r="C33" s="493" t="s">
        <v>629</v>
      </c>
      <c r="D33" s="489" t="s">
        <v>630</v>
      </c>
      <c r="E33" s="88"/>
      <c r="F33" s="490" t="s">
        <v>609</v>
      </c>
      <c r="G33" s="77">
        <f t="shared" si="0"/>
        <v>100</v>
      </c>
      <c r="H33" s="487">
        <v>78.400000000000006</v>
      </c>
      <c r="I33" s="4"/>
    </row>
    <row r="34" spans="1:9" ht="45" x14ac:dyDescent="0.2">
      <c r="A34" s="96">
        <v>26</v>
      </c>
      <c r="B34" s="492" t="s">
        <v>631</v>
      </c>
      <c r="C34" s="493" t="s">
        <v>632</v>
      </c>
      <c r="D34" s="489" t="s">
        <v>633</v>
      </c>
      <c r="E34" s="88"/>
      <c r="F34" s="490" t="s">
        <v>609</v>
      </c>
      <c r="G34" s="77">
        <f t="shared" si="0"/>
        <v>100</v>
      </c>
      <c r="H34" s="487">
        <v>78.400000000000006</v>
      </c>
      <c r="I34" s="4"/>
    </row>
    <row r="35" spans="1:9" ht="45" x14ac:dyDescent="0.2">
      <c r="A35" s="96">
        <v>27</v>
      </c>
      <c r="B35" s="492" t="s">
        <v>634</v>
      </c>
      <c r="C35" s="493" t="s">
        <v>635</v>
      </c>
      <c r="D35" s="489" t="s">
        <v>636</v>
      </c>
      <c r="E35" s="88"/>
      <c r="F35" s="490" t="s">
        <v>609</v>
      </c>
      <c r="G35" s="77">
        <f t="shared" si="0"/>
        <v>100</v>
      </c>
      <c r="H35" s="487">
        <v>78.400000000000006</v>
      </c>
      <c r="I35" s="4"/>
    </row>
    <row r="36" spans="1:9" ht="45" x14ac:dyDescent="0.2">
      <c r="A36" s="96">
        <v>28</v>
      </c>
      <c r="B36" s="492" t="s">
        <v>637</v>
      </c>
      <c r="C36" s="493" t="s">
        <v>638</v>
      </c>
      <c r="D36" s="489" t="s">
        <v>639</v>
      </c>
      <c r="E36" s="88"/>
      <c r="F36" s="490" t="s">
        <v>609</v>
      </c>
      <c r="G36" s="77">
        <f t="shared" si="0"/>
        <v>100</v>
      </c>
      <c r="H36" s="487">
        <v>78.400000000000006</v>
      </c>
      <c r="I36" s="4"/>
    </row>
    <row r="37" spans="1:9" ht="45" x14ac:dyDescent="0.2">
      <c r="A37" s="96">
        <v>29</v>
      </c>
      <c r="B37" s="492" t="s">
        <v>640</v>
      </c>
      <c r="C37" s="493" t="s">
        <v>641</v>
      </c>
      <c r="D37" s="489" t="s">
        <v>642</v>
      </c>
      <c r="E37" s="88"/>
      <c r="F37" s="490" t="s">
        <v>609</v>
      </c>
      <c r="G37" s="77">
        <f t="shared" si="0"/>
        <v>100</v>
      </c>
      <c r="H37" s="487">
        <v>78.400000000000006</v>
      </c>
      <c r="I37" s="4"/>
    </row>
    <row r="38" spans="1:9" ht="45" x14ac:dyDescent="0.2">
      <c r="A38" s="96">
        <v>30</v>
      </c>
      <c r="B38" s="492" t="s">
        <v>606</v>
      </c>
      <c r="C38" s="493" t="s">
        <v>643</v>
      </c>
      <c r="D38" s="489" t="s">
        <v>644</v>
      </c>
      <c r="E38" s="88"/>
      <c r="F38" s="490" t="s">
        <v>609</v>
      </c>
      <c r="G38" s="77">
        <f t="shared" si="0"/>
        <v>100</v>
      </c>
      <c r="H38" s="487">
        <v>78.400000000000006</v>
      </c>
      <c r="I38" s="4"/>
    </row>
    <row r="39" spans="1:9" ht="45" x14ac:dyDescent="0.2">
      <c r="A39" s="96">
        <v>31</v>
      </c>
      <c r="B39" s="492" t="s">
        <v>645</v>
      </c>
      <c r="C39" s="493" t="s">
        <v>617</v>
      </c>
      <c r="D39" s="489" t="s">
        <v>646</v>
      </c>
      <c r="E39" s="88"/>
      <c r="F39" s="490" t="s">
        <v>609</v>
      </c>
      <c r="G39" s="77">
        <f t="shared" si="0"/>
        <v>100</v>
      </c>
      <c r="H39" s="487">
        <v>78.400000000000006</v>
      </c>
      <c r="I39" s="4"/>
    </row>
    <row r="40" spans="1:9" ht="45" x14ac:dyDescent="0.2">
      <c r="A40" s="96">
        <v>32</v>
      </c>
      <c r="B40" s="492" t="s">
        <v>647</v>
      </c>
      <c r="C40" s="493" t="s">
        <v>648</v>
      </c>
      <c r="D40" s="489" t="s">
        <v>649</v>
      </c>
      <c r="E40" s="88"/>
      <c r="F40" s="490" t="s">
        <v>609</v>
      </c>
      <c r="G40" s="77">
        <f t="shared" si="0"/>
        <v>100</v>
      </c>
      <c r="H40" s="487">
        <v>78.400000000000006</v>
      </c>
      <c r="I40" s="4"/>
    </row>
    <row r="41" spans="1:9" ht="45" x14ac:dyDescent="0.2">
      <c r="A41" s="96">
        <v>33</v>
      </c>
      <c r="B41" s="492" t="s">
        <v>650</v>
      </c>
      <c r="C41" s="493" t="s">
        <v>651</v>
      </c>
      <c r="D41" s="489" t="s">
        <v>652</v>
      </c>
      <c r="E41" s="88"/>
      <c r="F41" s="490" t="s">
        <v>609</v>
      </c>
      <c r="G41" s="77">
        <f t="shared" si="0"/>
        <v>100</v>
      </c>
      <c r="H41" s="487">
        <v>78.400000000000006</v>
      </c>
      <c r="I41" s="4"/>
    </row>
    <row r="42" spans="1:9" ht="45" x14ac:dyDescent="0.2">
      <c r="A42" s="96">
        <v>34</v>
      </c>
      <c r="B42" s="492" t="s">
        <v>653</v>
      </c>
      <c r="C42" s="493" t="s">
        <v>654</v>
      </c>
      <c r="D42" s="489" t="s">
        <v>655</v>
      </c>
      <c r="E42" s="88"/>
      <c r="F42" s="490" t="s">
        <v>609</v>
      </c>
      <c r="G42" s="77">
        <f t="shared" si="0"/>
        <v>100</v>
      </c>
      <c r="H42" s="487">
        <v>78.400000000000006</v>
      </c>
      <c r="I42" s="4"/>
    </row>
    <row r="43" spans="1:9" ht="45" x14ac:dyDescent="0.2">
      <c r="A43" s="96">
        <v>35</v>
      </c>
      <c r="B43" s="492" t="s">
        <v>656</v>
      </c>
      <c r="C43" s="493" t="s">
        <v>657</v>
      </c>
      <c r="D43" s="489" t="s">
        <v>658</v>
      </c>
      <c r="E43" s="88"/>
      <c r="F43" s="490" t="s">
        <v>609</v>
      </c>
      <c r="G43" s="77">
        <f t="shared" si="0"/>
        <v>100</v>
      </c>
      <c r="H43" s="487">
        <v>78.400000000000006</v>
      </c>
      <c r="I43" s="4"/>
    </row>
    <row r="44" spans="1:9" ht="45" x14ac:dyDescent="0.2">
      <c r="A44" s="96">
        <v>36</v>
      </c>
      <c r="B44" s="492" t="s">
        <v>572</v>
      </c>
      <c r="C44" s="493" t="s">
        <v>659</v>
      </c>
      <c r="D44" s="489" t="s">
        <v>660</v>
      </c>
      <c r="E44" s="88"/>
      <c r="F44" s="490" t="s">
        <v>609</v>
      </c>
      <c r="G44" s="77">
        <f t="shared" si="0"/>
        <v>100</v>
      </c>
      <c r="H44" s="487">
        <v>78.400000000000006</v>
      </c>
      <c r="I44" s="4"/>
    </row>
    <row r="45" spans="1:9" ht="45" x14ac:dyDescent="0.2">
      <c r="A45" s="96">
        <v>37</v>
      </c>
      <c r="B45" s="492" t="s">
        <v>661</v>
      </c>
      <c r="C45" s="493" t="s">
        <v>662</v>
      </c>
      <c r="D45" s="489" t="s">
        <v>663</v>
      </c>
      <c r="E45" s="88"/>
      <c r="F45" s="490" t="s">
        <v>609</v>
      </c>
      <c r="G45" s="77">
        <f t="shared" si="0"/>
        <v>100</v>
      </c>
      <c r="H45" s="487">
        <v>78.400000000000006</v>
      </c>
      <c r="I45" s="4"/>
    </row>
    <row r="46" spans="1:9" ht="45" x14ac:dyDescent="0.2">
      <c r="A46" s="96">
        <v>38</v>
      </c>
      <c r="B46" s="492" t="s">
        <v>664</v>
      </c>
      <c r="C46" s="493" t="s">
        <v>665</v>
      </c>
      <c r="D46" s="489" t="s">
        <v>666</v>
      </c>
      <c r="E46" s="88"/>
      <c r="F46" s="490" t="s">
        <v>609</v>
      </c>
      <c r="G46" s="77">
        <f t="shared" si="0"/>
        <v>100</v>
      </c>
      <c r="H46" s="487">
        <v>78.400000000000006</v>
      </c>
      <c r="I46" s="4"/>
    </row>
    <row r="47" spans="1:9" ht="45" x14ac:dyDescent="0.2">
      <c r="A47" s="96">
        <v>39</v>
      </c>
      <c r="B47" s="492" t="s">
        <v>667</v>
      </c>
      <c r="C47" s="493" t="s">
        <v>668</v>
      </c>
      <c r="D47" s="489" t="s">
        <v>669</v>
      </c>
      <c r="E47" s="88"/>
      <c r="F47" s="490" t="s">
        <v>609</v>
      </c>
      <c r="G47" s="77">
        <f t="shared" si="0"/>
        <v>100</v>
      </c>
      <c r="H47" s="487">
        <v>78.400000000000006</v>
      </c>
      <c r="I47" s="4"/>
    </row>
    <row r="48" spans="1:9" ht="45" x14ac:dyDescent="0.2">
      <c r="A48" s="96">
        <v>40</v>
      </c>
      <c r="B48" s="492" t="s">
        <v>670</v>
      </c>
      <c r="C48" s="493" t="s">
        <v>671</v>
      </c>
      <c r="D48" s="489" t="s">
        <v>672</v>
      </c>
      <c r="E48" s="88"/>
      <c r="F48" s="490" t="s">
        <v>609</v>
      </c>
      <c r="G48" s="77">
        <f t="shared" si="0"/>
        <v>100</v>
      </c>
      <c r="H48" s="487">
        <v>78.400000000000006</v>
      </c>
      <c r="I48" s="4"/>
    </row>
    <row r="49" spans="1:9" ht="45" x14ac:dyDescent="0.2">
      <c r="A49" s="96">
        <v>41</v>
      </c>
      <c r="B49" s="492" t="s">
        <v>605</v>
      </c>
      <c r="C49" s="493" t="s">
        <v>673</v>
      </c>
      <c r="D49" s="489" t="s">
        <v>674</v>
      </c>
      <c r="E49" s="88"/>
      <c r="F49" s="490" t="s">
        <v>609</v>
      </c>
      <c r="G49" s="77">
        <f t="shared" si="0"/>
        <v>100</v>
      </c>
      <c r="H49" s="487">
        <v>78.400000000000006</v>
      </c>
      <c r="I49" s="4"/>
    </row>
    <row r="50" spans="1:9" ht="45" x14ac:dyDescent="0.2">
      <c r="A50" s="96">
        <v>42</v>
      </c>
      <c r="B50" s="492" t="s">
        <v>675</v>
      </c>
      <c r="C50" s="493" t="s">
        <v>676</v>
      </c>
      <c r="D50" s="489" t="s">
        <v>677</v>
      </c>
      <c r="E50" s="88"/>
      <c r="F50" s="490" t="s">
        <v>609</v>
      </c>
      <c r="G50" s="77">
        <f t="shared" si="0"/>
        <v>100</v>
      </c>
      <c r="H50" s="487">
        <v>78.400000000000006</v>
      </c>
      <c r="I50" s="4"/>
    </row>
    <row r="51" spans="1:9" ht="45" x14ac:dyDescent="0.2">
      <c r="A51" s="96">
        <v>43</v>
      </c>
      <c r="B51" s="492" t="s">
        <v>678</v>
      </c>
      <c r="C51" s="493" t="s">
        <v>679</v>
      </c>
      <c r="D51" s="489" t="s">
        <v>680</v>
      </c>
      <c r="E51" s="88"/>
      <c r="F51" s="490" t="s">
        <v>609</v>
      </c>
      <c r="G51" s="77">
        <f t="shared" si="0"/>
        <v>100</v>
      </c>
      <c r="H51" s="487">
        <v>78.400000000000006</v>
      </c>
      <c r="I51" s="4"/>
    </row>
    <row r="52" spans="1:9" ht="45" x14ac:dyDescent="0.2">
      <c r="A52" s="96">
        <v>44</v>
      </c>
      <c r="B52" s="492" t="s">
        <v>681</v>
      </c>
      <c r="C52" s="493" t="s">
        <v>682</v>
      </c>
      <c r="D52" s="489" t="s">
        <v>683</v>
      </c>
      <c r="E52" s="88"/>
      <c r="F52" s="490" t="s">
        <v>609</v>
      </c>
      <c r="G52" s="77">
        <f t="shared" si="0"/>
        <v>100</v>
      </c>
      <c r="H52" s="487">
        <v>78.400000000000006</v>
      </c>
      <c r="I52" s="4"/>
    </row>
    <row r="53" spans="1:9" ht="45" x14ac:dyDescent="0.2">
      <c r="A53" s="96">
        <v>45</v>
      </c>
      <c r="B53" s="492" t="s">
        <v>684</v>
      </c>
      <c r="C53" s="493" t="s">
        <v>685</v>
      </c>
      <c r="D53" s="489" t="s">
        <v>686</v>
      </c>
      <c r="E53" s="88"/>
      <c r="F53" s="490" t="s">
        <v>609</v>
      </c>
      <c r="G53" s="77">
        <f t="shared" si="0"/>
        <v>100</v>
      </c>
      <c r="H53" s="487">
        <v>78.400000000000006</v>
      </c>
      <c r="I53" s="4"/>
    </row>
    <row r="54" spans="1:9" ht="45" x14ac:dyDescent="0.2">
      <c r="A54" s="96">
        <v>46</v>
      </c>
      <c r="B54" s="492" t="s">
        <v>687</v>
      </c>
      <c r="C54" s="493" t="s">
        <v>688</v>
      </c>
      <c r="D54" s="489" t="s">
        <v>689</v>
      </c>
      <c r="E54" s="88"/>
      <c r="F54" s="490" t="s">
        <v>609</v>
      </c>
      <c r="G54" s="77">
        <f t="shared" si="0"/>
        <v>100</v>
      </c>
      <c r="H54" s="487">
        <v>78.400000000000006</v>
      </c>
      <c r="I54" s="4"/>
    </row>
    <row r="55" spans="1:9" ht="45" x14ac:dyDescent="0.2">
      <c r="A55" s="96">
        <v>47</v>
      </c>
      <c r="B55" s="492" t="s">
        <v>606</v>
      </c>
      <c r="C55" s="493" t="s">
        <v>690</v>
      </c>
      <c r="D55" s="489" t="s">
        <v>691</v>
      </c>
      <c r="E55" s="88"/>
      <c r="F55" s="490" t="s">
        <v>609</v>
      </c>
      <c r="G55" s="77">
        <f t="shared" si="0"/>
        <v>100</v>
      </c>
      <c r="H55" s="487">
        <v>78.400000000000006</v>
      </c>
      <c r="I55" s="4"/>
    </row>
    <row r="56" spans="1:9" ht="45" x14ac:dyDescent="0.2">
      <c r="A56" s="96">
        <v>48</v>
      </c>
      <c r="B56" s="492" t="s">
        <v>692</v>
      </c>
      <c r="C56" s="493" t="s">
        <v>693</v>
      </c>
      <c r="D56" s="489">
        <v>62009006736</v>
      </c>
      <c r="E56" s="88"/>
      <c r="F56" s="490" t="s">
        <v>609</v>
      </c>
      <c r="G56" s="77">
        <f t="shared" si="0"/>
        <v>100</v>
      </c>
      <c r="H56" s="487">
        <v>78.400000000000006</v>
      </c>
      <c r="I56" s="4"/>
    </row>
    <row r="57" spans="1:9" ht="45" x14ac:dyDescent="0.2">
      <c r="A57" s="96">
        <v>49</v>
      </c>
      <c r="B57" s="492" t="s">
        <v>694</v>
      </c>
      <c r="C57" s="493" t="s">
        <v>695</v>
      </c>
      <c r="D57" s="489">
        <v>48001000842</v>
      </c>
      <c r="E57" s="88"/>
      <c r="F57" s="490" t="s">
        <v>609</v>
      </c>
      <c r="G57" s="77">
        <f t="shared" si="0"/>
        <v>100</v>
      </c>
      <c r="H57" s="487">
        <v>78.400000000000006</v>
      </c>
      <c r="I57" s="4"/>
    </row>
    <row r="58" spans="1:9" ht="45" x14ac:dyDescent="0.2">
      <c r="A58" s="96">
        <v>50</v>
      </c>
      <c r="B58" s="492" t="s">
        <v>696</v>
      </c>
      <c r="C58" s="493" t="s">
        <v>697</v>
      </c>
      <c r="D58" s="489">
        <v>33001035008</v>
      </c>
      <c r="E58" s="88"/>
      <c r="F58" s="490" t="s">
        <v>609</v>
      </c>
      <c r="G58" s="77">
        <f t="shared" si="0"/>
        <v>100</v>
      </c>
      <c r="H58" s="487">
        <v>78.400000000000006</v>
      </c>
      <c r="I58" s="4"/>
    </row>
    <row r="59" spans="1:9" ht="45" x14ac:dyDescent="0.2">
      <c r="A59" s="96">
        <v>51</v>
      </c>
      <c r="B59" s="492" t="s">
        <v>694</v>
      </c>
      <c r="C59" s="493" t="s">
        <v>698</v>
      </c>
      <c r="D59" s="489">
        <v>33001003178</v>
      </c>
      <c r="E59" s="88"/>
      <c r="F59" s="490" t="s">
        <v>609</v>
      </c>
      <c r="G59" s="77">
        <f t="shared" si="0"/>
        <v>100</v>
      </c>
      <c r="H59" s="487">
        <v>78.400000000000006</v>
      </c>
      <c r="I59" s="4"/>
    </row>
    <row r="60" spans="1:9" ht="45" x14ac:dyDescent="0.2">
      <c r="A60" s="96">
        <v>52</v>
      </c>
      <c r="B60" s="492" t="s">
        <v>661</v>
      </c>
      <c r="C60" s="493" t="s">
        <v>699</v>
      </c>
      <c r="D60" s="489">
        <v>33001019819</v>
      </c>
      <c r="E60" s="88"/>
      <c r="F60" s="490" t="s">
        <v>609</v>
      </c>
      <c r="G60" s="77">
        <f t="shared" si="0"/>
        <v>100</v>
      </c>
      <c r="H60" s="487">
        <v>78.400000000000006</v>
      </c>
      <c r="I60" s="4"/>
    </row>
    <row r="61" spans="1:9" ht="45" x14ac:dyDescent="0.2">
      <c r="A61" s="96">
        <v>53</v>
      </c>
      <c r="B61" s="492" t="s">
        <v>577</v>
      </c>
      <c r="C61" s="493" t="s">
        <v>700</v>
      </c>
      <c r="D61" s="489">
        <v>33001054266</v>
      </c>
      <c r="E61" s="88"/>
      <c r="F61" s="490" t="s">
        <v>609</v>
      </c>
      <c r="G61" s="77">
        <f t="shared" si="0"/>
        <v>100</v>
      </c>
      <c r="H61" s="487">
        <v>78.400000000000006</v>
      </c>
      <c r="I61" s="4"/>
    </row>
    <row r="62" spans="1:9" ht="45" x14ac:dyDescent="0.2">
      <c r="A62" s="96">
        <v>54</v>
      </c>
      <c r="B62" s="492" t="s">
        <v>701</v>
      </c>
      <c r="C62" s="493" t="s">
        <v>702</v>
      </c>
      <c r="D62" s="489">
        <v>33001056739</v>
      </c>
      <c r="E62" s="88"/>
      <c r="F62" s="490" t="s">
        <v>609</v>
      </c>
      <c r="G62" s="77">
        <f t="shared" si="0"/>
        <v>100</v>
      </c>
      <c r="H62" s="487">
        <v>78.400000000000006</v>
      </c>
      <c r="I62" s="4"/>
    </row>
    <row r="63" spans="1:9" ht="45" x14ac:dyDescent="0.2">
      <c r="A63" s="96">
        <v>55</v>
      </c>
      <c r="B63" s="492" t="s">
        <v>572</v>
      </c>
      <c r="C63" s="493" t="s">
        <v>703</v>
      </c>
      <c r="D63" s="489">
        <v>1027066788</v>
      </c>
      <c r="E63" s="88"/>
      <c r="F63" s="490" t="s">
        <v>609</v>
      </c>
      <c r="G63" s="77">
        <f t="shared" si="0"/>
        <v>100</v>
      </c>
      <c r="H63" s="487">
        <v>78.400000000000006</v>
      </c>
      <c r="I63" s="4"/>
    </row>
    <row r="64" spans="1:9" ht="45" x14ac:dyDescent="0.2">
      <c r="A64" s="96">
        <v>56</v>
      </c>
      <c r="B64" s="492" t="s">
        <v>610</v>
      </c>
      <c r="C64" s="493" t="s">
        <v>704</v>
      </c>
      <c r="D64" s="489">
        <v>19001096480</v>
      </c>
      <c r="E64" s="88"/>
      <c r="F64" s="490" t="s">
        <v>609</v>
      </c>
      <c r="G64" s="77">
        <f t="shared" si="0"/>
        <v>100</v>
      </c>
      <c r="H64" s="487">
        <v>78.400000000000006</v>
      </c>
      <c r="I64" s="4"/>
    </row>
    <row r="65" spans="1:9" ht="45" x14ac:dyDescent="0.2">
      <c r="A65" s="96">
        <v>57</v>
      </c>
      <c r="B65" s="492" t="s">
        <v>610</v>
      </c>
      <c r="C65" s="493" t="s">
        <v>704</v>
      </c>
      <c r="D65" s="489">
        <v>19001096480</v>
      </c>
      <c r="E65" s="88"/>
      <c r="F65" s="490" t="s">
        <v>609</v>
      </c>
      <c r="G65" s="77">
        <f t="shared" si="0"/>
        <v>100</v>
      </c>
      <c r="H65" s="487">
        <v>78.400000000000006</v>
      </c>
      <c r="I65" s="4"/>
    </row>
    <row r="66" spans="1:9" ht="45" x14ac:dyDescent="0.2">
      <c r="A66" s="96">
        <v>58</v>
      </c>
      <c r="B66" s="492" t="s">
        <v>610</v>
      </c>
      <c r="C66" s="493" t="s">
        <v>704</v>
      </c>
      <c r="D66" s="489">
        <v>19001096480</v>
      </c>
      <c r="E66" s="88"/>
      <c r="F66" s="490" t="s">
        <v>609</v>
      </c>
      <c r="G66" s="77">
        <f t="shared" si="0"/>
        <v>100</v>
      </c>
      <c r="H66" s="487">
        <v>78.400000000000006</v>
      </c>
      <c r="I66" s="4"/>
    </row>
    <row r="67" spans="1:9" ht="45" x14ac:dyDescent="0.2">
      <c r="A67" s="96">
        <v>59</v>
      </c>
      <c r="B67" s="492" t="s">
        <v>705</v>
      </c>
      <c r="C67" s="493" t="s">
        <v>706</v>
      </c>
      <c r="D67" s="489">
        <v>36001049772</v>
      </c>
      <c r="E67" s="88"/>
      <c r="F67" s="490" t="s">
        <v>609</v>
      </c>
      <c r="G67" s="77">
        <f t="shared" si="0"/>
        <v>100</v>
      </c>
      <c r="H67" s="487">
        <v>78.400000000000006</v>
      </c>
      <c r="I67" s="4"/>
    </row>
    <row r="68" spans="1:9" ht="45" x14ac:dyDescent="0.2">
      <c r="A68" s="96">
        <v>60</v>
      </c>
      <c r="B68" s="492" t="s">
        <v>705</v>
      </c>
      <c r="C68" s="493" t="s">
        <v>706</v>
      </c>
      <c r="D68" s="489">
        <v>36001049772</v>
      </c>
      <c r="E68" s="88"/>
      <c r="F68" s="490" t="s">
        <v>609</v>
      </c>
      <c r="G68" s="77">
        <f t="shared" si="0"/>
        <v>100</v>
      </c>
      <c r="H68" s="487">
        <v>78.400000000000006</v>
      </c>
      <c r="I68" s="4"/>
    </row>
    <row r="69" spans="1:9" ht="45" x14ac:dyDescent="0.2">
      <c r="A69" s="96">
        <v>61</v>
      </c>
      <c r="B69" s="492" t="s">
        <v>705</v>
      </c>
      <c r="C69" s="493" t="s">
        <v>706</v>
      </c>
      <c r="D69" s="489">
        <v>36001049772</v>
      </c>
      <c r="E69" s="88"/>
      <c r="F69" s="490" t="s">
        <v>609</v>
      </c>
      <c r="G69" s="77">
        <f t="shared" si="0"/>
        <v>100</v>
      </c>
      <c r="H69" s="487">
        <v>78.400000000000006</v>
      </c>
      <c r="I69" s="4"/>
    </row>
    <row r="70" spans="1:9" ht="45" x14ac:dyDescent="0.2">
      <c r="A70" s="96">
        <v>62</v>
      </c>
      <c r="B70" s="492" t="s">
        <v>707</v>
      </c>
      <c r="C70" s="493" t="s">
        <v>708</v>
      </c>
      <c r="D70" s="489">
        <v>35001126226</v>
      </c>
      <c r="E70" s="88"/>
      <c r="F70" s="490" t="s">
        <v>609</v>
      </c>
      <c r="G70" s="77">
        <f t="shared" si="0"/>
        <v>100</v>
      </c>
      <c r="H70" s="487">
        <v>78.400000000000006</v>
      </c>
      <c r="I70" s="4"/>
    </row>
    <row r="71" spans="1:9" ht="45" x14ac:dyDescent="0.2">
      <c r="A71" s="96">
        <v>63</v>
      </c>
      <c r="B71" s="492" t="s">
        <v>707</v>
      </c>
      <c r="C71" s="493" t="s">
        <v>708</v>
      </c>
      <c r="D71" s="489">
        <v>35001126226</v>
      </c>
      <c r="E71" s="88"/>
      <c r="F71" s="490" t="s">
        <v>609</v>
      </c>
      <c r="G71" s="77">
        <f t="shared" si="0"/>
        <v>100</v>
      </c>
      <c r="H71" s="487">
        <v>78.400000000000006</v>
      </c>
      <c r="I71" s="4"/>
    </row>
    <row r="72" spans="1:9" ht="45" x14ac:dyDescent="0.2">
      <c r="A72" s="96">
        <v>64</v>
      </c>
      <c r="B72" s="492" t="s">
        <v>707</v>
      </c>
      <c r="C72" s="493" t="s">
        <v>708</v>
      </c>
      <c r="D72" s="489">
        <v>35001126226</v>
      </c>
      <c r="E72" s="88"/>
      <c r="F72" s="490" t="s">
        <v>609</v>
      </c>
      <c r="G72" s="77">
        <f t="shared" si="0"/>
        <v>100</v>
      </c>
      <c r="H72" s="487">
        <v>78.400000000000006</v>
      </c>
      <c r="I72" s="4"/>
    </row>
    <row r="73" spans="1:9" ht="45" x14ac:dyDescent="0.2">
      <c r="A73" s="96">
        <v>65</v>
      </c>
      <c r="B73" s="492" t="s">
        <v>616</v>
      </c>
      <c r="C73" s="493" t="s">
        <v>709</v>
      </c>
      <c r="D73" s="489">
        <v>18001072241</v>
      </c>
      <c r="E73" s="88"/>
      <c r="F73" s="490" t="s">
        <v>609</v>
      </c>
      <c r="G73" s="77">
        <f t="shared" si="0"/>
        <v>100</v>
      </c>
      <c r="H73" s="487">
        <v>78.400000000000006</v>
      </c>
      <c r="I73" s="4"/>
    </row>
    <row r="74" spans="1:9" ht="45" x14ac:dyDescent="0.2">
      <c r="A74" s="96">
        <v>66</v>
      </c>
      <c r="B74" s="492" t="s">
        <v>616</v>
      </c>
      <c r="C74" s="493" t="s">
        <v>709</v>
      </c>
      <c r="D74" s="489">
        <v>18001072241</v>
      </c>
      <c r="E74" s="88"/>
      <c r="F74" s="490" t="s">
        <v>609</v>
      </c>
      <c r="G74" s="77">
        <f t="shared" si="0"/>
        <v>100</v>
      </c>
      <c r="H74" s="487">
        <v>78.400000000000006</v>
      </c>
      <c r="I74" s="4"/>
    </row>
    <row r="75" spans="1:9" ht="45" x14ac:dyDescent="0.2">
      <c r="A75" s="96">
        <v>67</v>
      </c>
      <c r="B75" s="492" t="s">
        <v>616</v>
      </c>
      <c r="C75" s="493" t="s">
        <v>709</v>
      </c>
      <c r="D75" s="489">
        <v>18001072241</v>
      </c>
      <c r="E75" s="88"/>
      <c r="F75" s="490" t="s">
        <v>609</v>
      </c>
      <c r="G75" s="77">
        <f t="shared" si="0"/>
        <v>100</v>
      </c>
      <c r="H75" s="487">
        <v>78.400000000000006</v>
      </c>
      <c r="I75" s="4"/>
    </row>
    <row r="76" spans="1:9" ht="45" x14ac:dyDescent="0.2">
      <c r="A76" s="96">
        <v>68</v>
      </c>
      <c r="B76" s="492" t="s">
        <v>582</v>
      </c>
      <c r="C76" s="493" t="s">
        <v>710</v>
      </c>
      <c r="D76" s="489">
        <v>21001037697</v>
      </c>
      <c r="E76" s="88"/>
      <c r="F76" s="490" t="s">
        <v>609</v>
      </c>
      <c r="G76" s="77">
        <f t="shared" si="0"/>
        <v>100</v>
      </c>
      <c r="H76" s="487">
        <v>78.400000000000006</v>
      </c>
      <c r="I76" s="4"/>
    </row>
    <row r="77" spans="1:9" ht="45" x14ac:dyDescent="0.2">
      <c r="A77" s="96">
        <v>69</v>
      </c>
      <c r="B77" s="492" t="s">
        <v>582</v>
      </c>
      <c r="C77" s="493" t="s">
        <v>710</v>
      </c>
      <c r="D77" s="489">
        <v>21001037697</v>
      </c>
      <c r="E77" s="88"/>
      <c r="F77" s="490" t="s">
        <v>609</v>
      </c>
      <c r="G77" s="77">
        <f t="shared" si="0"/>
        <v>100</v>
      </c>
      <c r="H77" s="487">
        <v>78.400000000000006</v>
      </c>
      <c r="I77" s="4"/>
    </row>
    <row r="78" spans="1:9" ht="45" x14ac:dyDescent="0.2">
      <c r="A78" s="96">
        <v>70</v>
      </c>
      <c r="B78" s="492" t="s">
        <v>582</v>
      </c>
      <c r="C78" s="493" t="s">
        <v>710</v>
      </c>
      <c r="D78" s="489">
        <v>21001037697</v>
      </c>
      <c r="E78" s="88"/>
      <c r="F78" s="490" t="s">
        <v>609</v>
      </c>
      <c r="G78" s="77">
        <f t="shared" si="0"/>
        <v>100</v>
      </c>
      <c r="H78" s="487">
        <v>78.400000000000006</v>
      </c>
      <c r="I78" s="4"/>
    </row>
    <row r="79" spans="1:9" ht="45" x14ac:dyDescent="0.2">
      <c r="A79" s="96">
        <v>71</v>
      </c>
      <c r="B79" s="492" t="s">
        <v>606</v>
      </c>
      <c r="C79" s="493" t="s">
        <v>711</v>
      </c>
      <c r="D79" s="489">
        <v>1008020838</v>
      </c>
      <c r="E79" s="88"/>
      <c r="F79" s="490" t="s">
        <v>609</v>
      </c>
      <c r="G79" s="77">
        <f t="shared" si="0"/>
        <v>100</v>
      </c>
      <c r="H79" s="487">
        <v>78.400000000000006</v>
      </c>
      <c r="I79" s="4"/>
    </row>
    <row r="80" spans="1:9" ht="45" x14ac:dyDescent="0.2">
      <c r="A80" s="96">
        <v>72</v>
      </c>
      <c r="B80" s="492" t="s">
        <v>712</v>
      </c>
      <c r="C80" s="493" t="s">
        <v>713</v>
      </c>
      <c r="D80" s="489">
        <v>28101127863</v>
      </c>
      <c r="E80" s="88"/>
      <c r="F80" s="490" t="s">
        <v>609</v>
      </c>
      <c r="G80" s="77">
        <f t="shared" si="0"/>
        <v>100</v>
      </c>
      <c r="H80" s="487">
        <v>78.400000000000006</v>
      </c>
      <c r="I80" s="4"/>
    </row>
    <row r="81" spans="1:9" ht="45" x14ac:dyDescent="0.2">
      <c r="A81" s="96">
        <v>73</v>
      </c>
      <c r="B81" s="492" t="s">
        <v>714</v>
      </c>
      <c r="C81" s="493" t="s">
        <v>715</v>
      </c>
      <c r="D81" s="489">
        <v>4001009830</v>
      </c>
      <c r="E81" s="88"/>
      <c r="F81" s="490" t="s">
        <v>609</v>
      </c>
      <c r="G81" s="77">
        <f t="shared" si="0"/>
        <v>100</v>
      </c>
      <c r="H81" s="487">
        <v>78.400000000000006</v>
      </c>
      <c r="I81" s="4"/>
    </row>
    <row r="82" spans="1:9" ht="45" x14ac:dyDescent="0.2">
      <c r="A82" s="96">
        <v>74</v>
      </c>
      <c r="B82" s="492" t="s">
        <v>716</v>
      </c>
      <c r="C82" s="493" t="s">
        <v>717</v>
      </c>
      <c r="D82" s="489">
        <v>28001097957</v>
      </c>
      <c r="E82" s="88"/>
      <c r="F82" s="490" t="s">
        <v>609</v>
      </c>
      <c r="G82" s="77">
        <f t="shared" si="0"/>
        <v>100</v>
      </c>
      <c r="H82" s="487">
        <v>78.400000000000006</v>
      </c>
      <c r="I82" s="4"/>
    </row>
    <row r="83" spans="1:9" ht="45" x14ac:dyDescent="0.2">
      <c r="A83" s="96">
        <v>75</v>
      </c>
      <c r="B83" s="492" t="s">
        <v>718</v>
      </c>
      <c r="C83" s="493" t="s">
        <v>719</v>
      </c>
      <c r="D83" s="489">
        <v>41001026854</v>
      </c>
      <c r="E83" s="88"/>
      <c r="F83" s="490" t="s">
        <v>609</v>
      </c>
      <c r="G83" s="77">
        <f t="shared" si="0"/>
        <v>100</v>
      </c>
      <c r="H83" s="487">
        <v>78.400000000000006</v>
      </c>
      <c r="I83" s="4"/>
    </row>
    <row r="84" spans="1:9" ht="45" x14ac:dyDescent="0.2">
      <c r="A84" s="96">
        <v>76</v>
      </c>
      <c r="B84" s="492" t="s">
        <v>718</v>
      </c>
      <c r="C84" s="493" t="s">
        <v>719</v>
      </c>
      <c r="D84" s="489">
        <v>41001026854</v>
      </c>
      <c r="E84" s="88"/>
      <c r="F84" s="490" t="s">
        <v>609</v>
      </c>
      <c r="G84" s="77">
        <f t="shared" si="0"/>
        <v>100</v>
      </c>
      <c r="H84" s="487">
        <v>78.400000000000006</v>
      </c>
      <c r="I84" s="4"/>
    </row>
    <row r="85" spans="1:9" ht="45" x14ac:dyDescent="0.2">
      <c r="A85" s="96">
        <v>77</v>
      </c>
      <c r="B85" s="492" t="s">
        <v>718</v>
      </c>
      <c r="C85" s="493" t="s">
        <v>719</v>
      </c>
      <c r="D85" s="489">
        <v>41001026854</v>
      </c>
      <c r="E85" s="88"/>
      <c r="F85" s="490" t="s">
        <v>609</v>
      </c>
      <c r="G85" s="77">
        <f t="shared" si="0"/>
        <v>100</v>
      </c>
      <c r="H85" s="487">
        <v>78.400000000000006</v>
      </c>
      <c r="I85" s="4"/>
    </row>
    <row r="86" spans="1:9" ht="45" x14ac:dyDescent="0.2">
      <c r="A86" s="96">
        <v>78</v>
      </c>
      <c r="B86" s="492" t="s">
        <v>720</v>
      </c>
      <c r="C86" s="493" t="s">
        <v>721</v>
      </c>
      <c r="D86" s="489">
        <v>59004002161</v>
      </c>
      <c r="E86" s="88"/>
      <c r="F86" s="490" t="s">
        <v>609</v>
      </c>
      <c r="G86" s="77">
        <f t="shared" si="0"/>
        <v>100</v>
      </c>
      <c r="H86" s="487">
        <v>78.400000000000006</v>
      </c>
      <c r="I86" s="4"/>
    </row>
    <row r="87" spans="1:9" ht="45" x14ac:dyDescent="0.2">
      <c r="A87" s="96">
        <v>79</v>
      </c>
      <c r="B87" s="492" t="s">
        <v>722</v>
      </c>
      <c r="C87" s="493" t="s">
        <v>723</v>
      </c>
      <c r="D87" s="489">
        <v>28001020891</v>
      </c>
      <c r="E87" s="88"/>
      <c r="F87" s="490" t="s">
        <v>609</v>
      </c>
      <c r="G87" s="77">
        <f t="shared" si="0"/>
        <v>100</v>
      </c>
      <c r="H87" s="487">
        <v>78.400000000000006</v>
      </c>
      <c r="I87" s="4"/>
    </row>
    <row r="88" spans="1:9" ht="45" x14ac:dyDescent="0.2">
      <c r="A88" s="96">
        <v>80</v>
      </c>
      <c r="B88" s="492" t="s">
        <v>724</v>
      </c>
      <c r="C88" s="493" t="s">
        <v>725</v>
      </c>
      <c r="D88" s="489">
        <v>28401118273</v>
      </c>
      <c r="E88" s="88"/>
      <c r="F88" s="490" t="s">
        <v>609</v>
      </c>
      <c r="G88" s="77">
        <f t="shared" si="0"/>
        <v>100</v>
      </c>
      <c r="H88" s="487">
        <v>78.400000000000006</v>
      </c>
      <c r="I88" s="4"/>
    </row>
    <row r="89" spans="1:9" ht="45" x14ac:dyDescent="0.2">
      <c r="A89" s="96">
        <v>81</v>
      </c>
      <c r="B89" s="492" t="s">
        <v>726</v>
      </c>
      <c r="C89" s="493" t="s">
        <v>727</v>
      </c>
      <c r="D89" s="489">
        <v>28001043354</v>
      </c>
      <c r="E89" s="88"/>
      <c r="F89" s="490" t="s">
        <v>609</v>
      </c>
      <c r="G89" s="77">
        <f t="shared" si="0"/>
        <v>100</v>
      </c>
      <c r="H89" s="487">
        <v>78.400000000000006</v>
      </c>
      <c r="I89" s="4"/>
    </row>
    <row r="90" spans="1:9" ht="45" x14ac:dyDescent="0.2">
      <c r="A90" s="96">
        <v>82</v>
      </c>
      <c r="B90" s="492" t="s">
        <v>728</v>
      </c>
      <c r="C90" s="493" t="s">
        <v>729</v>
      </c>
      <c r="D90" s="489">
        <v>28901121114</v>
      </c>
      <c r="E90" s="88"/>
      <c r="F90" s="490" t="s">
        <v>609</v>
      </c>
      <c r="G90" s="77">
        <f t="shared" si="0"/>
        <v>100</v>
      </c>
      <c r="H90" s="487">
        <v>78.400000000000006</v>
      </c>
      <c r="I90" s="4"/>
    </row>
    <row r="91" spans="1:9" ht="45" x14ac:dyDescent="0.2">
      <c r="A91" s="96">
        <v>83</v>
      </c>
      <c r="B91" s="492" t="s">
        <v>730</v>
      </c>
      <c r="C91" s="493" t="s">
        <v>731</v>
      </c>
      <c r="D91" s="489">
        <v>28201119346</v>
      </c>
      <c r="E91" s="88"/>
      <c r="F91" s="490" t="s">
        <v>609</v>
      </c>
      <c r="G91" s="77">
        <f t="shared" ref="G91:G154" si="1">H91/0.784</f>
        <v>100</v>
      </c>
      <c r="H91" s="487">
        <v>78.400000000000006</v>
      </c>
      <c r="I91" s="4"/>
    </row>
    <row r="92" spans="1:9" ht="45" x14ac:dyDescent="0.2">
      <c r="A92" s="96">
        <v>84</v>
      </c>
      <c r="B92" s="492" t="s">
        <v>732</v>
      </c>
      <c r="C92" s="493" t="s">
        <v>733</v>
      </c>
      <c r="D92" s="489">
        <v>28001110910</v>
      </c>
      <c r="E92" s="88"/>
      <c r="F92" s="490" t="s">
        <v>609</v>
      </c>
      <c r="G92" s="77">
        <f t="shared" si="1"/>
        <v>100</v>
      </c>
      <c r="H92" s="487">
        <v>78.400000000000006</v>
      </c>
      <c r="I92" s="4"/>
    </row>
    <row r="93" spans="1:9" ht="45" x14ac:dyDescent="0.2">
      <c r="A93" s="96">
        <v>85</v>
      </c>
      <c r="B93" s="492" t="s">
        <v>734</v>
      </c>
      <c r="C93" s="493" t="s">
        <v>735</v>
      </c>
      <c r="D93" s="489">
        <v>28001044308</v>
      </c>
      <c r="E93" s="88"/>
      <c r="F93" s="490" t="s">
        <v>609</v>
      </c>
      <c r="G93" s="77">
        <f t="shared" si="1"/>
        <v>100</v>
      </c>
      <c r="H93" s="487">
        <v>78.400000000000006</v>
      </c>
      <c r="I93" s="4"/>
    </row>
    <row r="94" spans="1:9" ht="45" x14ac:dyDescent="0.2">
      <c r="A94" s="96">
        <v>86</v>
      </c>
      <c r="B94" s="492" t="s">
        <v>736</v>
      </c>
      <c r="C94" s="493" t="s">
        <v>737</v>
      </c>
      <c r="D94" s="489">
        <v>28001049312</v>
      </c>
      <c r="E94" s="88"/>
      <c r="F94" s="490" t="s">
        <v>609</v>
      </c>
      <c r="G94" s="77">
        <f t="shared" si="1"/>
        <v>100</v>
      </c>
      <c r="H94" s="487">
        <v>78.400000000000006</v>
      </c>
      <c r="I94" s="4"/>
    </row>
    <row r="95" spans="1:9" ht="45" x14ac:dyDescent="0.2">
      <c r="A95" s="96">
        <v>87</v>
      </c>
      <c r="B95" s="492" t="s">
        <v>738</v>
      </c>
      <c r="C95" s="493" t="s">
        <v>739</v>
      </c>
      <c r="D95" s="489">
        <v>28001086591</v>
      </c>
      <c r="E95" s="88"/>
      <c r="F95" s="490" t="s">
        <v>609</v>
      </c>
      <c r="G95" s="77">
        <f t="shared" si="1"/>
        <v>100</v>
      </c>
      <c r="H95" s="487">
        <v>78.400000000000006</v>
      </c>
      <c r="I95" s="4"/>
    </row>
    <row r="96" spans="1:9" ht="45" x14ac:dyDescent="0.2">
      <c r="A96" s="96">
        <v>88</v>
      </c>
      <c r="B96" s="492" t="s">
        <v>740</v>
      </c>
      <c r="C96" s="493" t="s">
        <v>741</v>
      </c>
      <c r="D96" s="489">
        <v>28001114452</v>
      </c>
      <c r="E96" s="88"/>
      <c r="F96" s="490" t="s">
        <v>609</v>
      </c>
      <c r="G96" s="77">
        <f t="shared" si="1"/>
        <v>100</v>
      </c>
      <c r="H96" s="487">
        <v>78.400000000000006</v>
      </c>
      <c r="I96" s="4"/>
    </row>
    <row r="97" spans="1:9" ht="45" x14ac:dyDescent="0.2">
      <c r="A97" s="96">
        <v>89</v>
      </c>
      <c r="B97" s="492" t="s">
        <v>742</v>
      </c>
      <c r="C97" s="493" t="s">
        <v>743</v>
      </c>
      <c r="D97" s="489">
        <v>1024069432</v>
      </c>
      <c r="E97" s="88"/>
      <c r="F97" s="490" t="s">
        <v>609</v>
      </c>
      <c r="G97" s="77">
        <f t="shared" si="1"/>
        <v>100</v>
      </c>
      <c r="H97" s="487">
        <v>78.400000000000006</v>
      </c>
      <c r="I97" s="4"/>
    </row>
    <row r="98" spans="1:9" ht="45" x14ac:dyDescent="0.2">
      <c r="A98" s="96">
        <v>90</v>
      </c>
      <c r="B98" s="492" t="s">
        <v>744</v>
      </c>
      <c r="C98" s="493" t="s">
        <v>745</v>
      </c>
      <c r="D98" s="489">
        <v>1005032483</v>
      </c>
      <c r="E98" s="88"/>
      <c r="F98" s="490" t="s">
        <v>609</v>
      </c>
      <c r="G98" s="77">
        <f t="shared" si="1"/>
        <v>100</v>
      </c>
      <c r="H98" s="487">
        <v>78.400000000000006</v>
      </c>
      <c r="I98" s="4"/>
    </row>
    <row r="99" spans="1:9" ht="45" x14ac:dyDescent="0.2">
      <c r="A99" s="96">
        <v>91</v>
      </c>
      <c r="B99" s="492" t="s">
        <v>746</v>
      </c>
      <c r="C99" s="493" t="s">
        <v>747</v>
      </c>
      <c r="D99" s="489">
        <v>53001023325</v>
      </c>
      <c r="E99" s="88"/>
      <c r="F99" s="490" t="s">
        <v>609</v>
      </c>
      <c r="G99" s="77">
        <f t="shared" si="1"/>
        <v>100</v>
      </c>
      <c r="H99" s="487">
        <v>78.400000000000006</v>
      </c>
      <c r="I99" s="4"/>
    </row>
    <row r="100" spans="1:9" ht="45" x14ac:dyDescent="0.2">
      <c r="A100" s="96">
        <v>92</v>
      </c>
      <c r="B100" s="492" t="s">
        <v>572</v>
      </c>
      <c r="C100" s="493" t="s">
        <v>748</v>
      </c>
      <c r="D100" s="489">
        <v>53001055998</v>
      </c>
      <c r="E100" s="88"/>
      <c r="F100" s="490" t="s">
        <v>609</v>
      </c>
      <c r="G100" s="77">
        <f t="shared" si="1"/>
        <v>100</v>
      </c>
      <c r="H100" s="487">
        <v>78.400000000000006</v>
      </c>
      <c r="I100" s="4"/>
    </row>
    <row r="101" spans="1:9" ht="45" x14ac:dyDescent="0.2">
      <c r="A101" s="96">
        <v>93</v>
      </c>
      <c r="B101" s="492" t="s">
        <v>749</v>
      </c>
      <c r="C101" s="493" t="s">
        <v>750</v>
      </c>
      <c r="D101" s="489">
        <v>61009027265</v>
      </c>
      <c r="E101" s="88"/>
      <c r="F101" s="490" t="s">
        <v>609</v>
      </c>
      <c r="G101" s="77">
        <f t="shared" si="1"/>
        <v>100</v>
      </c>
      <c r="H101" s="487">
        <v>78.400000000000006</v>
      </c>
      <c r="I101" s="4"/>
    </row>
    <row r="102" spans="1:9" ht="45" x14ac:dyDescent="0.2">
      <c r="A102" s="96">
        <v>94</v>
      </c>
      <c r="B102" s="492" t="s">
        <v>751</v>
      </c>
      <c r="C102" s="493" t="s">
        <v>750</v>
      </c>
      <c r="D102" s="489">
        <v>61009018203</v>
      </c>
      <c r="E102" s="88"/>
      <c r="F102" s="490" t="s">
        <v>609</v>
      </c>
      <c r="G102" s="77">
        <f t="shared" si="1"/>
        <v>100</v>
      </c>
      <c r="H102" s="487">
        <v>78.400000000000006</v>
      </c>
      <c r="I102" s="4"/>
    </row>
    <row r="103" spans="1:9" ht="45" x14ac:dyDescent="0.2">
      <c r="A103" s="96">
        <v>95</v>
      </c>
      <c r="B103" s="492" t="s">
        <v>752</v>
      </c>
      <c r="C103" s="493" t="s">
        <v>753</v>
      </c>
      <c r="D103" s="489">
        <v>61009014755</v>
      </c>
      <c r="E103" s="88"/>
      <c r="F103" s="490" t="s">
        <v>609</v>
      </c>
      <c r="G103" s="77">
        <f t="shared" si="1"/>
        <v>100</v>
      </c>
      <c r="H103" s="487">
        <v>78.400000000000006</v>
      </c>
      <c r="I103" s="4"/>
    </row>
    <row r="104" spans="1:9" ht="45" x14ac:dyDescent="0.2">
      <c r="A104" s="96">
        <v>96</v>
      </c>
      <c r="B104" s="492" t="s">
        <v>754</v>
      </c>
      <c r="C104" s="493" t="s">
        <v>755</v>
      </c>
      <c r="D104" s="489">
        <v>61009008675</v>
      </c>
      <c r="E104" s="88"/>
      <c r="F104" s="490" t="s">
        <v>609</v>
      </c>
      <c r="G104" s="77">
        <f t="shared" si="1"/>
        <v>100</v>
      </c>
      <c r="H104" s="487">
        <v>78.400000000000006</v>
      </c>
      <c r="I104" s="4"/>
    </row>
    <row r="105" spans="1:9" ht="45" x14ac:dyDescent="0.2">
      <c r="A105" s="96">
        <v>97</v>
      </c>
      <c r="B105" s="492" t="s">
        <v>756</v>
      </c>
      <c r="C105" s="493" t="s">
        <v>757</v>
      </c>
      <c r="D105" s="489">
        <v>61009003021</v>
      </c>
      <c r="E105" s="88"/>
      <c r="F105" s="490" t="s">
        <v>609</v>
      </c>
      <c r="G105" s="77">
        <f t="shared" si="1"/>
        <v>100</v>
      </c>
      <c r="H105" s="487">
        <v>78.400000000000006</v>
      </c>
      <c r="I105" s="4"/>
    </row>
    <row r="106" spans="1:9" ht="45" x14ac:dyDescent="0.2">
      <c r="A106" s="96">
        <v>98</v>
      </c>
      <c r="B106" s="492" t="s">
        <v>758</v>
      </c>
      <c r="C106" s="493" t="s">
        <v>759</v>
      </c>
      <c r="D106" s="489">
        <v>61009024656</v>
      </c>
      <c r="E106" s="88"/>
      <c r="F106" s="490" t="s">
        <v>609</v>
      </c>
      <c r="G106" s="77">
        <f t="shared" si="1"/>
        <v>100</v>
      </c>
      <c r="H106" s="487">
        <v>78.400000000000006</v>
      </c>
      <c r="I106" s="4"/>
    </row>
    <row r="107" spans="1:9" ht="45" x14ac:dyDescent="0.2">
      <c r="A107" s="96">
        <v>99</v>
      </c>
      <c r="B107" s="492" t="s">
        <v>760</v>
      </c>
      <c r="C107" s="493" t="s">
        <v>761</v>
      </c>
      <c r="D107" s="489">
        <v>61009019942</v>
      </c>
      <c r="E107" s="88"/>
      <c r="F107" s="490" t="s">
        <v>609</v>
      </c>
      <c r="G107" s="77">
        <f t="shared" si="1"/>
        <v>100</v>
      </c>
      <c r="H107" s="487">
        <v>78.400000000000006</v>
      </c>
      <c r="I107" s="4"/>
    </row>
    <row r="108" spans="1:9" ht="45" x14ac:dyDescent="0.2">
      <c r="A108" s="96">
        <v>100</v>
      </c>
      <c r="B108" s="492" t="s">
        <v>687</v>
      </c>
      <c r="C108" s="493" t="s">
        <v>762</v>
      </c>
      <c r="D108" s="489">
        <v>61009003445</v>
      </c>
      <c r="E108" s="88"/>
      <c r="F108" s="490" t="s">
        <v>609</v>
      </c>
      <c r="G108" s="77">
        <f t="shared" si="1"/>
        <v>100</v>
      </c>
      <c r="H108" s="487">
        <v>78.400000000000006</v>
      </c>
      <c r="I108" s="4"/>
    </row>
    <row r="109" spans="1:9" ht="45" x14ac:dyDescent="0.2">
      <c r="A109" s="96">
        <v>101</v>
      </c>
      <c r="B109" s="492" t="s">
        <v>763</v>
      </c>
      <c r="C109" s="493" t="s">
        <v>764</v>
      </c>
      <c r="D109" s="489">
        <v>61009014904</v>
      </c>
      <c r="E109" s="88"/>
      <c r="F109" s="490" t="s">
        <v>609</v>
      </c>
      <c r="G109" s="77">
        <f t="shared" si="1"/>
        <v>100</v>
      </c>
      <c r="H109" s="487">
        <v>78.400000000000006</v>
      </c>
      <c r="I109" s="4"/>
    </row>
    <row r="110" spans="1:9" ht="45" x14ac:dyDescent="0.2">
      <c r="A110" s="96">
        <v>102</v>
      </c>
      <c r="B110" s="492" t="s">
        <v>765</v>
      </c>
      <c r="C110" s="493" t="s">
        <v>766</v>
      </c>
      <c r="D110" s="489">
        <v>61009007574</v>
      </c>
      <c r="E110" s="88"/>
      <c r="F110" s="490" t="s">
        <v>609</v>
      </c>
      <c r="G110" s="77">
        <f t="shared" si="1"/>
        <v>100</v>
      </c>
      <c r="H110" s="487">
        <v>78.400000000000006</v>
      </c>
      <c r="I110" s="4"/>
    </row>
    <row r="111" spans="1:9" ht="45" x14ac:dyDescent="0.2">
      <c r="A111" s="96">
        <v>103</v>
      </c>
      <c r="B111" s="492" t="s">
        <v>603</v>
      </c>
      <c r="C111" s="493" t="s">
        <v>764</v>
      </c>
      <c r="D111" s="489">
        <v>61009004867</v>
      </c>
      <c r="E111" s="88"/>
      <c r="F111" s="490" t="s">
        <v>609</v>
      </c>
      <c r="G111" s="77">
        <f t="shared" si="1"/>
        <v>100</v>
      </c>
      <c r="H111" s="487">
        <v>78.400000000000006</v>
      </c>
      <c r="I111" s="4"/>
    </row>
    <row r="112" spans="1:9" ht="45" x14ac:dyDescent="0.2">
      <c r="A112" s="96">
        <v>104</v>
      </c>
      <c r="B112" s="492" t="s">
        <v>767</v>
      </c>
      <c r="C112" s="493" t="s">
        <v>766</v>
      </c>
      <c r="D112" s="489">
        <v>61009006625</v>
      </c>
      <c r="E112" s="88"/>
      <c r="F112" s="490" t="s">
        <v>609</v>
      </c>
      <c r="G112" s="77">
        <f t="shared" si="1"/>
        <v>100</v>
      </c>
      <c r="H112" s="487">
        <v>78.400000000000006</v>
      </c>
      <c r="I112" s="4"/>
    </row>
    <row r="113" spans="1:9" ht="45" x14ac:dyDescent="0.2">
      <c r="A113" s="96">
        <v>105</v>
      </c>
      <c r="B113" s="492" t="s">
        <v>768</v>
      </c>
      <c r="C113" s="493" t="s">
        <v>769</v>
      </c>
      <c r="D113" s="489">
        <v>61002022088</v>
      </c>
      <c r="E113" s="88"/>
      <c r="F113" s="490" t="s">
        <v>609</v>
      </c>
      <c r="G113" s="77">
        <f t="shared" si="1"/>
        <v>100</v>
      </c>
      <c r="H113" s="487">
        <v>78.400000000000006</v>
      </c>
      <c r="I113" s="4"/>
    </row>
    <row r="114" spans="1:9" ht="45" x14ac:dyDescent="0.2">
      <c r="A114" s="96">
        <v>106</v>
      </c>
      <c r="B114" s="492" t="s">
        <v>720</v>
      </c>
      <c r="C114" s="493" t="s">
        <v>750</v>
      </c>
      <c r="D114" s="489">
        <v>61009021653</v>
      </c>
      <c r="E114" s="88"/>
      <c r="F114" s="490" t="s">
        <v>609</v>
      </c>
      <c r="G114" s="77">
        <f t="shared" si="1"/>
        <v>100</v>
      </c>
      <c r="H114" s="487">
        <v>78.400000000000006</v>
      </c>
      <c r="I114" s="4"/>
    </row>
    <row r="115" spans="1:9" ht="45" x14ac:dyDescent="0.2">
      <c r="A115" s="96">
        <v>107</v>
      </c>
      <c r="B115" s="492" t="s">
        <v>770</v>
      </c>
      <c r="C115" s="493" t="s">
        <v>771</v>
      </c>
      <c r="D115" s="489">
        <v>61009024695</v>
      </c>
      <c r="E115" s="88"/>
      <c r="F115" s="490" t="s">
        <v>609</v>
      </c>
      <c r="G115" s="77">
        <f t="shared" si="1"/>
        <v>100</v>
      </c>
      <c r="H115" s="487">
        <v>78.400000000000006</v>
      </c>
      <c r="I115" s="4"/>
    </row>
    <row r="116" spans="1:9" ht="45" x14ac:dyDescent="0.2">
      <c r="A116" s="96">
        <v>108</v>
      </c>
      <c r="B116" s="492" t="s">
        <v>754</v>
      </c>
      <c r="C116" s="493" t="s">
        <v>772</v>
      </c>
      <c r="D116" s="489">
        <v>61009004929</v>
      </c>
      <c r="E116" s="88"/>
      <c r="F116" s="490" t="s">
        <v>609</v>
      </c>
      <c r="G116" s="77">
        <f t="shared" si="1"/>
        <v>100</v>
      </c>
      <c r="H116" s="487">
        <v>78.400000000000006</v>
      </c>
      <c r="I116" s="4"/>
    </row>
    <row r="117" spans="1:9" ht="45" x14ac:dyDescent="0.2">
      <c r="A117" s="96">
        <v>109</v>
      </c>
      <c r="B117" s="492" t="s">
        <v>647</v>
      </c>
      <c r="C117" s="493" t="s">
        <v>773</v>
      </c>
      <c r="D117" s="489">
        <v>61009007678</v>
      </c>
      <c r="E117" s="88"/>
      <c r="F117" s="490" t="s">
        <v>609</v>
      </c>
      <c r="G117" s="77">
        <f t="shared" si="1"/>
        <v>100</v>
      </c>
      <c r="H117" s="487">
        <v>78.400000000000006</v>
      </c>
      <c r="I117" s="4"/>
    </row>
    <row r="118" spans="1:9" ht="45" x14ac:dyDescent="0.2">
      <c r="A118" s="96">
        <v>110</v>
      </c>
      <c r="B118" s="492" t="s">
        <v>744</v>
      </c>
      <c r="C118" s="493" t="s">
        <v>774</v>
      </c>
      <c r="D118" s="489">
        <v>61009024288</v>
      </c>
      <c r="E118" s="88"/>
      <c r="F118" s="490" t="s">
        <v>609</v>
      </c>
      <c r="G118" s="77">
        <f t="shared" si="1"/>
        <v>100</v>
      </c>
      <c r="H118" s="487">
        <v>78.400000000000006</v>
      </c>
      <c r="I118" s="4"/>
    </row>
    <row r="119" spans="1:9" ht="45" x14ac:dyDescent="0.2">
      <c r="A119" s="96">
        <v>111</v>
      </c>
      <c r="B119" s="492" t="s">
        <v>775</v>
      </c>
      <c r="C119" s="493" t="s">
        <v>776</v>
      </c>
      <c r="D119" s="489">
        <v>61009000494</v>
      </c>
      <c r="E119" s="88"/>
      <c r="F119" s="490" t="s">
        <v>609</v>
      </c>
      <c r="G119" s="77">
        <f t="shared" si="1"/>
        <v>100</v>
      </c>
      <c r="H119" s="487">
        <v>78.400000000000006</v>
      </c>
      <c r="I119" s="4"/>
    </row>
    <row r="120" spans="1:9" ht="45" x14ac:dyDescent="0.2">
      <c r="A120" s="96">
        <v>112</v>
      </c>
      <c r="B120" s="492" t="s">
        <v>777</v>
      </c>
      <c r="C120" s="493" t="s">
        <v>778</v>
      </c>
      <c r="D120" s="489">
        <v>61009012753</v>
      </c>
      <c r="E120" s="88"/>
      <c r="F120" s="490" t="s">
        <v>609</v>
      </c>
      <c r="G120" s="77">
        <f t="shared" si="1"/>
        <v>100</v>
      </c>
      <c r="H120" s="487">
        <v>78.400000000000006</v>
      </c>
      <c r="I120" s="4"/>
    </row>
    <row r="121" spans="1:9" ht="45" x14ac:dyDescent="0.2">
      <c r="A121" s="96">
        <v>113</v>
      </c>
      <c r="B121" s="492" t="s">
        <v>779</v>
      </c>
      <c r="C121" s="493" t="s">
        <v>780</v>
      </c>
      <c r="D121" s="489">
        <v>61009009287</v>
      </c>
      <c r="E121" s="88"/>
      <c r="F121" s="490" t="s">
        <v>609</v>
      </c>
      <c r="G121" s="77">
        <f t="shared" si="1"/>
        <v>100</v>
      </c>
      <c r="H121" s="487">
        <v>78.400000000000006</v>
      </c>
      <c r="I121" s="4"/>
    </row>
    <row r="122" spans="1:9" ht="45" x14ac:dyDescent="0.2">
      <c r="A122" s="96">
        <v>114</v>
      </c>
      <c r="B122" s="492" t="s">
        <v>781</v>
      </c>
      <c r="C122" s="493" t="s">
        <v>782</v>
      </c>
      <c r="D122" s="489">
        <v>61009007461</v>
      </c>
      <c r="E122" s="88"/>
      <c r="F122" s="490" t="s">
        <v>609</v>
      </c>
      <c r="G122" s="77">
        <f t="shared" si="1"/>
        <v>100</v>
      </c>
      <c r="H122" s="487">
        <v>78.400000000000006</v>
      </c>
      <c r="I122" s="4"/>
    </row>
    <row r="123" spans="1:9" ht="45" x14ac:dyDescent="0.2">
      <c r="A123" s="96">
        <v>115</v>
      </c>
      <c r="B123" s="492" t="s">
        <v>783</v>
      </c>
      <c r="C123" s="493" t="s">
        <v>784</v>
      </c>
      <c r="D123" s="489">
        <v>61009023974</v>
      </c>
      <c r="E123" s="88"/>
      <c r="F123" s="490" t="s">
        <v>609</v>
      </c>
      <c r="G123" s="77">
        <f t="shared" si="1"/>
        <v>100</v>
      </c>
      <c r="H123" s="487">
        <v>78.400000000000006</v>
      </c>
      <c r="I123" s="4"/>
    </row>
    <row r="124" spans="1:9" ht="45" x14ac:dyDescent="0.2">
      <c r="A124" s="96">
        <v>116</v>
      </c>
      <c r="B124" s="492" t="s">
        <v>777</v>
      </c>
      <c r="C124" s="493" t="s">
        <v>762</v>
      </c>
      <c r="D124" s="489">
        <v>7001001647</v>
      </c>
      <c r="E124" s="88"/>
      <c r="F124" s="490" t="s">
        <v>609</v>
      </c>
      <c r="G124" s="77">
        <f t="shared" si="1"/>
        <v>100</v>
      </c>
      <c r="H124" s="487">
        <v>78.400000000000006</v>
      </c>
      <c r="I124" s="4"/>
    </row>
    <row r="125" spans="1:9" ht="45" x14ac:dyDescent="0.2">
      <c r="A125" s="96">
        <v>117</v>
      </c>
      <c r="B125" s="492" t="s">
        <v>785</v>
      </c>
      <c r="C125" s="493" t="s">
        <v>762</v>
      </c>
      <c r="D125" s="489">
        <v>61009010212</v>
      </c>
      <c r="E125" s="88"/>
      <c r="F125" s="490" t="s">
        <v>609</v>
      </c>
      <c r="G125" s="77">
        <f t="shared" si="1"/>
        <v>100</v>
      </c>
      <c r="H125" s="487">
        <v>78.400000000000006</v>
      </c>
      <c r="I125" s="4"/>
    </row>
    <row r="126" spans="1:9" ht="45" x14ac:dyDescent="0.2">
      <c r="A126" s="96">
        <v>118</v>
      </c>
      <c r="B126" s="492" t="s">
        <v>786</v>
      </c>
      <c r="C126" s="493" t="s">
        <v>784</v>
      </c>
      <c r="D126" s="489">
        <v>61009030125</v>
      </c>
      <c r="E126" s="88"/>
      <c r="F126" s="490" t="s">
        <v>609</v>
      </c>
      <c r="G126" s="77">
        <f t="shared" si="1"/>
        <v>100</v>
      </c>
      <c r="H126" s="487">
        <v>78.400000000000006</v>
      </c>
      <c r="I126" s="4"/>
    </row>
    <row r="127" spans="1:9" ht="45" x14ac:dyDescent="0.2">
      <c r="A127" s="96">
        <v>119</v>
      </c>
      <c r="B127" s="492" t="s">
        <v>787</v>
      </c>
      <c r="C127" s="493" t="s">
        <v>788</v>
      </c>
      <c r="D127" s="489">
        <v>51001005698</v>
      </c>
      <c r="E127" s="88"/>
      <c r="F127" s="490" t="s">
        <v>609</v>
      </c>
      <c r="G127" s="77">
        <f t="shared" si="1"/>
        <v>100</v>
      </c>
      <c r="H127" s="487">
        <v>78.400000000000006</v>
      </c>
      <c r="I127" s="4"/>
    </row>
    <row r="128" spans="1:9" ht="45" x14ac:dyDescent="0.2">
      <c r="A128" s="96">
        <v>120</v>
      </c>
      <c r="B128" s="492" t="s">
        <v>789</v>
      </c>
      <c r="C128" s="493" t="s">
        <v>790</v>
      </c>
      <c r="D128" s="489">
        <v>19001095535</v>
      </c>
      <c r="E128" s="88"/>
      <c r="F128" s="490" t="s">
        <v>609</v>
      </c>
      <c r="G128" s="77">
        <f t="shared" si="1"/>
        <v>100</v>
      </c>
      <c r="H128" s="487">
        <v>78.400000000000006</v>
      </c>
      <c r="I128" s="4"/>
    </row>
    <row r="129" spans="1:9" ht="45" x14ac:dyDescent="0.2">
      <c r="A129" s="96">
        <v>121</v>
      </c>
      <c r="B129" s="492" t="s">
        <v>791</v>
      </c>
      <c r="C129" s="493" t="s">
        <v>792</v>
      </c>
      <c r="D129" s="489">
        <v>19001091797</v>
      </c>
      <c r="E129" s="88"/>
      <c r="F129" s="490" t="s">
        <v>609</v>
      </c>
      <c r="G129" s="77">
        <f t="shared" si="1"/>
        <v>100</v>
      </c>
      <c r="H129" s="487">
        <v>78.400000000000006</v>
      </c>
      <c r="I129" s="4"/>
    </row>
    <row r="130" spans="1:9" ht="45" x14ac:dyDescent="0.2">
      <c r="A130" s="96">
        <v>122</v>
      </c>
      <c r="B130" s="492" t="s">
        <v>744</v>
      </c>
      <c r="C130" s="493" t="s">
        <v>793</v>
      </c>
      <c r="D130" s="489">
        <v>19001083216</v>
      </c>
      <c r="E130" s="88"/>
      <c r="F130" s="490" t="s">
        <v>609</v>
      </c>
      <c r="G130" s="77">
        <f t="shared" si="1"/>
        <v>100</v>
      </c>
      <c r="H130" s="487">
        <v>78.400000000000006</v>
      </c>
      <c r="I130" s="4"/>
    </row>
    <row r="131" spans="1:9" ht="45" x14ac:dyDescent="0.2">
      <c r="A131" s="96">
        <v>123</v>
      </c>
      <c r="B131" s="492" t="s">
        <v>606</v>
      </c>
      <c r="C131" s="493" t="s">
        <v>794</v>
      </c>
      <c r="D131" s="489">
        <v>19001110259</v>
      </c>
      <c r="E131" s="88"/>
      <c r="F131" s="490" t="s">
        <v>609</v>
      </c>
      <c r="G131" s="77">
        <f t="shared" si="1"/>
        <v>100</v>
      </c>
      <c r="H131" s="487">
        <v>78.400000000000006</v>
      </c>
      <c r="I131" s="4"/>
    </row>
    <row r="132" spans="1:9" ht="45" x14ac:dyDescent="0.2">
      <c r="A132" s="96">
        <v>124</v>
      </c>
      <c r="B132" s="492" t="s">
        <v>795</v>
      </c>
      <c r="C132" s="493" t="s">
        <v>796</v>
      </c>
      <c r="D132" s="489">
        <v>61009007046</v>
      </c>
      <c r="E132" s="88"/>
      <c r="F132" s="490" t="s">
        <v>609</v>
      </c>
      <c r="G132" s="77">
        <f t="shared" si="1"/>
        <v>100</v>
      </c>
      <c r="H132" s="487">
        <v>78.400000000000006</v>
      </c>
      <c r="I132" s="4"/>
    </row>
    <row r="133" spans="1:9" ht="45" x14ac:dyDescent="0.2">
      <c r="A133" s="96">
        <v>125</v>
      </c>
      <c r="B133" s="492" t="s">
        <v>797</v>
      </c>
      <c r="C133" s="493" t="s">
        <v>764</v>
      </c>
      <c r="D133" s="489">
        <v>61009013207</v>
      </c>
      <c r="E133" s="88"/>
      <c r="F133" s="490" t="s">
        <v>609</v>
      </c>
      <c r="G133" s="77">
        <f t="shared" si="1"/>
        <v>100</v>
      </c>
      <c r="H133" s="487">
        <v>78.400000000000006</v>
      </c>
      <c r="I133" s="4"/>
    </row>
    <row r="134" spans="1:9" ht="45" x14ac:dyDescent="0.2">
      <c r="A134" s="96">
        <v>126</v>
      </c>
      <c r="B134" s="492" t="s">
        <v>720</v>
      </c>
      <c r="C134" s="493" t="s">
        <v>761</v>
      </c>
      <c r="D134" s="489">
        <v>61009011861</v>
      </c>
      <c r="E134" s="88"/>
      <c r="F134" s="490" t="s">
        <v>609</v>
      </c>
      <c r="G134" s="77">
        <f t="shared" si="1"/>
        <v>100</v>
      </c>
      <c r="H134" s="487">
        <v>78.400000000000006</v>
      </c>
      <c r="I134" s="4"/>
    </row>
    <row r="135" spans="1:9" ht="45" x14ac:dyDescent="0.2">
      <c r="A135" s="96">
        <v>127</v>
      </c>
      <c r="B135" s="492" t="s">
        <v>798</v>
      </c>
      <c r="C135" s="493" t="s">
        <v>799</v>
      </c>
      <c r="D135" s="489">
        <v>61009009414</v>
      </c>
      <c r="E135" s="88"/>
      <c r="F135" s="490" t="s">
        <v>609</v>
      </c>
      <c r="G135" s="77">
        <f t="shared" si="1"/>
        <v>100</v>
      </c>
      <c r="H135" s="487">
        <v>78.400000000000006</v>
      </c>
      <c r="I135" s="4"/>
    </row>
    <row r="136" spans="1:9" ht="45" x14ac:dyDescent="0.2">
      <c r="A136" s="96">
        <v>128</v>
      </c>
      <c r="B136" s="492" t="s">
        <v>800</v>
      </c>
      <c r="C136" s="493" t="s">
        <v>799</v>
      </c>
      <c r="D136" s="489">
        <v>61009011389</v>
      </c>
      <c r="E136" s="88"/>
      <c r="F136" s="490" t="s">
        <v>609</v>
      </c>
      <c r="G136" s="77">
        <f t="shared" si="1"/>
        <v>100</v>
      </c>
      <c r="H136" s="487">
        <v>78.400000000000006</v>
      </c>
      <c r="I136" s="4"/>
    </row>
    <row r="137" spans="1:9" ht="45" x14ac:dyDescent="0.2">
      <c r="A137" s="96">
        <v>129</v>
      </c>
      <c r="B137" s="492" t="s">
        <v>754</v>
      </c>
      <c r="C137" s="493" t="s">
        <v>762</v>
      </c>
      <c r="D137" s="489">
        <v>61009004217</v>
      </c>
      <c r="E137" s="88"/>
      <c r="F137" s="490" t="s">
        <v>609</v>
      </c>
      <c r="G137" s="77">
        <f t="shared" si="1"/>
        <v>100</v>
      </c>
      <c r="H137" s="487">
        <v>78.400000000000006</v>
      </c>
      <c r="I137" s="4"/>
    </row>
    <row r="138" spans="1:9" ht="45" x14ac:dyDescent="0.2">
      <c r="A138" s="96">
        <v>130</v>
      </c>
      <c r="B138" s="492" t="s">
        <v>801</v>
      </c>
      <c r="C138" s="493" t="s">
        <v>784</v>
      </c>
      <c r="D138" s="489">
        <v>61009024963</v>
      </c>
      <c r="E138" s="88"/>
      <c r="F138" s="490" t="s">
        <v>609</v>
      </c>
      <c r="G138" s="77">
        <f t="shared" si="1"/>
        <v>100</v>
      </c>
      <c r="H138" s="487">
        <v>78.400000000000006</v>
      </c>
      <c r="I138" s="4"/>
    </row>
    <row r="139" spans="1:9" ht="45" x14ac:dyDescent="0.2">
      <c r="A139" s="96">
        <v>131</v>
      </c>
      <c r="B139" s="492" t="s">
        <v>802</v>
      </c>
      <c r="C139" s="493" t="s">
        <v>750</v>
      </c>
      <c r="D139" s="489">
        <v>61009002364</v>
      </c>
      <c r="E139" s="88"/>
      <c r="F139" s="490" t="s">
        <v>609</v>
      </c>
      <c r="G139" s="77">
        <f t="shared" si="1"/>
        <v>100</v>
      </c>
      <c r="H139" s="487">
        <v>78.400000000000006</v>
      </c>
      <c r="I139" s="4"/>
    </row>
    <row r="140" spans="1:9" ht="45" x14ac:dyDescent="0.2">
      <c r="A140" s="96">
        <v>132</v>
      </c>
      <c r="B140" s="492" t="s">
        <v>803</v>
      </c>
      <c r="C140" s="493" t="s">
        <v>769</v>
      </c>
      <c r="D140" s="489">
        <v>61009028488</v>
      </c>
      <c r="E140" s="88"/>
      <c r="F140" s="490" t="s">
        <v>609</v>
      </c>
      <c r="G140" s="77">
        <f t="shared" si="1"/>
        <v>100</v>
      </c>
      <c r="H140" s="487">
        <v>78.400000000000006</v>
      </c>
      <c r="I140" s="4"/>
    </row>
    <row r="141" spans="1:9" ht="45" x14ac:dyDescent="0.2">
      <c r="A141" s="96">
        <v>133</v>
      </c>
      <c r="B141" s="492" t="s">
        <v>804</v>
      </c>
      <c r="C141" s="493" t="s">
        <v>805</v>
      </c>
      <c r="D141" s="489">
        <v>61009008381</v>
      </c>
      <c r="E141" s="88"/>
      <c r="F141" s="490" t="s">
        <v>609</v>
      </c>
      <c r="G141" s="77">
        <f t="shared" si="1"/>
        <v>100</v>
      </c>
      <c r="H141" s="487">
        <v>78.400000000000006</v>
      </c>
      <c r="I141" s="4"/>
    </row>
    <row r="142" spans="1:9" ht="45" x14ac:dyDescent="0.2">
      <c r="A142" s="96">
        <v>134</v>
      </c>
      <c r="B142" s="492" t="s">
        <v>806</v>
      </c>
      <c r="C142" s="493" t="s">
        <v>807</v>
      </c>
      <c r="D142" s="489">
        <v>61009001021</v>
      </c>
      <c r="E142" s="88"/>
      <c r="F142" s="490" t="s">
        <v>609</v>
      </c>
      <c r="G142" s="77">
        <f t="shared" si="1"/>
        <v>100</v>
      </c>
      <c r="H142" s="487">
        <v>78.400000000000006</v>
      </c>
      <c r="I142" s="4"/>
    </row>
    <row r="143" spans="1:9" ht="45" x14ac:dyDescent="0.2">
      <c r="A143" s="96">
        <v>135</v>
      </c>
      <c r="B143" s="492" t="s">
        <v>808</v>
      </c>
      <c r="C143" s="493" t="s">
        <v>764</v>
      </c>
      <c r="D143" s="489">
        <v>61009021829</v>
      </c>
      <c r="E143" s="88"/>
      <c r="F143" s="490" t="s">
        <v>609</v>
      </c>
      <c r="G143" s="77">
        <f t="shared" si="1"/>
        <v>100</v>
      </c>
      <c r="H143" s="487">
        <v>78.400000000000006</v>
      </c>
      <c r="I143" s="4"/>
    </row>
    <row r="144" spans="1:9" ht="45" x14ac:dyDescent="0.2">
      <c r="A144" s="96">
        <v>136</v>
      </c>
      <c r="B144" s="492" t="s">
        <v>797</v>
      </c>
      <c r="C144" s="493" t="s">
        <v>773</v>
      </c>
      <c r="D144" s="489">
        <v>61009025716</v>
      </c>
      <c r="E144" s="88"/>
      <c r="F144" s="490" t="s">
        <v>609</v>
      </c>
      <c r="G144" s="77">
        <f t="shared" si="1"/>
        <v>100</v>
      </c>
      <c r="H144" s="487">
        <v>78.400000000000006</v>
      </c>
      <c r="I144" s="4"/>
    </row>
    <row r="145" spans="1:9" ht="45" x14ac:dyDescent="0.2">
      <c r="A145" s="96">
        <v>137</v>
      </c>
      <c r="B145" s="492" t="s">
        <v>800</v>
      </c>
      <c r="C145" s="493" t="s">
        <v>809</v>
      </c>
      <c r="D145" s="489">
        <v>61009028588</v>
      </c>
      <c r="E145" s="88"/>
      <c r="F145" s="490" t="s">
        <v>609</v>
      </c>
      <c r="G145" s="77">
        <f t="shared" si="1"/>
        <v>100</v>
      </c>
      <c r="H145" s="487">
        <v>78.400000000000006</v>
      </c>
      <c r="I145" s="4"/>
    </row>
    <row r="146" spans="1:9" ht="45" x14ac:dyDescent="0.2">
      <c r="A146" s="96">
        <v>138</v>
      </c>
      <c r="B146" s="492" t="s">
        <v>810</v>
      </c>
      <c r="C146" s="493" t="s">
        <v>805</v>
      </c>
      <c r="D146" s="489">
        <v>61009004417</v>
      </c>
      <c r="E146" s="88"/>
      <c r="F146" s="490" t="s">
        <v>609</v>
      </c>
      <c r="G146" s="77">
        <f t="shared" si="1"/>
        <v>100</v>
      </c>
      <c r="H146" s="487">
        <v>78.400000000000006</v>
      </c>
      <c r="I146" s="4"/>
    </row>
    <row r="147" spans="1:9" ht="45" x14ac:dyDescent="0.2">
      <c r="A147" s="96">
        <v>139</v>
      </c>
      <c r="B147" s="492" t="s">
        <v>811</v>
      </c>
      <c r="C147" s="493" t="s">
        <v>807</v>
      </c>
      <c r="D147" s="489">
        <v>61009030402</v>
      </c>
      <c r="E147" s="88"/>
      <c r="F147" s="490" t="s">
        <v>609</v>
      </c>
      <c r="G147" s="77">
        <f t="shared" si="1"/>
        <v>100</v>
      </c>
      <c r="H147" s="487">
        <v>78.400000000000006</v>
      </c>
      <c r="I147" s="4"/>
    </row>
    <row r="148" spans="1:9" ht="45" x14ac:dyDescent="0.2">
      <c r="A148" s="96">
        <v>140</v>
      </c>
      <c r="B148" s="492" t="s">
        <v>812</v>
      </c>
      <c r="C148" s="493" t="s">
        <v>813</v>
      </c>
      <c r="D148" s="489">
        <v>61009006854</v>
      </c>
      <c r="E148" s="88"/>
      <c r="F148" s="490" t="s">
        <v>609</v>
      </c>
      <c r="G148" s="77">
        <f t="shared" si="1"/>
        <v>100</v>
      </c>
      <c r="H148" s="487">
        <v>78.400000000000006</v>
      </c>
      <c r="I148" s="4"/>
    </row>
    <row r="149" spans="1:9" ht="45" x14ac:dyDescent="0.2">
      <c r="A149" s="96">
        <v>141</v>
      </c>
      <c r="B149" s="492" t="s">
        <v>779</v>
      </c>
      <c r="C149" s="493" t="s">
        <v>750</v>
      </c>
      <c r="D149" s="489">
        <v>61009000172</v>
      </c>
      <c r="E149" s="88"/>
      <c r="F149" s="490" t="s">
        <v>609</v>
      </c>
      <c r="G149" s="77">
        <f t="shared" si="1"/>
        <v>100</v>
      </c>
      <c r="H149" s="487">
        <v>78.400000000000006</v>
      </c>
      <c r="I149" s="4"/>
    </row>
    <row r="150" spans="1:9" ht="45" x14ac:dyDescent="0.2">
      <c r="A150" s="96">
        <v>142</v>
      </c>
      <c r="B150" s="492" t="s">
        <v>814</v>
      </c>
      <c r="C150" s="493" t="s">
        <v>774</v>
      </c>
      <c r="D150" s="489">
        <v>7001004345</v>
      </c>
      <c r="E150" s="88"/>
      <c r="F150" s="490" t="s">
        <v>609</v>
      </c>
      <c r="G150" s="77">
        <f t="shared" si="1"/>
        <v>100</v>
      </c>
      <c r="H150" s="487">
        <v>78.400000000000006</v>
      </c>
      <c r="I150" s="4"/>
    </row>
    <row r="151" spans="1:9" ht="45" x14ac:dyDescent="0.2">
      <c r="A151" s="96">
        <v>143</v>
      </c>
      <c r="B151" s="492" t="s">
        <v>815</v>
      </c>
      <c r="C151" s="493" t="s">
        <v>816</v>
      </c>
      <c r="D151" s="489">
        <v>61009003444</v>
      </c>
      <c r="E151" s="88"/>
      <c r="F151" s="490" t="s">
        <v>609</v>
      </c>
      <c r="G151" s="77">
        <f t="shared" si="1"/>
        <v>100</v>
      </c>
      <c r="H151" s="487">
        <v>78.400000000000006</v>
      </c>
      <c r="I151" s="4"/>
    </row>
    <row r="152" spans="1:9" ht="45" x14ac:dyDescent="0.2">
      <c r="A152" s="96">
        <v>144</v>
      </c>
      <c r="B152" s="492" t="s">
        <v>817</v>
      </c>
      <c r="C152" s="493" t="s">
        <v>816</v>
      </c>
      <c r="D152" s="489">
        <v>61009010599</v>
      </c>
      <c r="E152" s="88"/>
      <c r="F152" s="490" t="s">
        <v>609</v>
      </c>
      <c r="G152" s="77">
        <f t="shared" si="1"/>
        <v>100</v>
      </c>
      <c r="H152" s="487">
        <v>78.400000000000006</v>
      </c>
      <c r="I152" s="4"/>
    </row>
    <row r="153" spans="1:9" ht="45" x14ac:dyDescent="0.2">
      <c r="A153" s="96">
        <v>145</v>
      </c>
      <c r="B153" s="492" t="s">
        <v>817</v>
      </c>
      <c r="C153" s="493" t="s">
        <v>818</v>
      </c>
      <c r="D153" s="489">
        <v>61009002174</v>
      </c>
      <c r="E153" s="88"/>
      <c r="F153" s="490" t="s">
        <v>609</v>
      </c>
      <c r="G153" s="77">
        <f t="shared" si="1"/>
        <v>100</v>
      </c>
      <c r="H153" s="487">
        <v>78.400000000000006</v>
      </c>
      <c r="I153" s="4"/>
    </row>
    <row r="154" spans="1:9" ht="45" x14ac:dyDescent="0.2">
      <c r="A154" s="96">
        <v>146</v>
      </c>
      <c r="B154" s="492" t="s">
        <v>819</v>
      </c>
      <c r="C154" s="493" t="s">
        <v>820</v>
      </c>
      <c r="D154" s="489">
        <v>61009021708</v>
      </c>
      <c r="E154" s="88"/>
      <c r="F154" s="490" t="s">
        <v>609</v>
      </c>
      <c r="G154" s="77">
        <f t="shared" si="1"/>
        <v>100</v>
      </c>
      <c r="H154" s="487">
        <v>78.400000000000006</v>
      </c>
      <c r="I154" s="4"/>
    </row>
    <row r="155" spans="1:9" ht="45" x14ac:dyDescent="0.2">
      <c r="A155" s="96">
        <v>147</v>
      </c>
      <c r="B155" s="492" t="s">
        <v>821</v>
      </c>
      <c r="C155" s="493" t="s">
        <v>822</v>
      </c>
      <c r="D155" s="489">
        <v>61009033862</v>
      </c>
      <c r="E155" s="88"/>
      <c r="F155" s="490" t="s">
        <v>609</v>
      </c>
      <c r="G155" s="77">
        <f t="shared" ref="G155:G218" si="2">H155/0.784</f>
        <v>100</v>
      </c>
      <c r="H155" s="487">
        <v>78.400000000000006</v>
      </c>
      <c r="I155" s="4"/>
    </row>
    <row r="156" spans="1:9" ht="45" x14ac:dyDescent="0.2">
      <c r="A156" s="96">
        <v>148</v>
      </c>
      <c r="B156" s="492" t="s">
        <v>744</v>
      </c>
      <c r="C156" s="493" t="s">
        <v>823</v>
      </c>
      <c r="D156" s="489">
        <v>61009012882</v>
      </c>
      <c r="E156" s="88"/>
      <c r="F156" s="490" t="s">
        <v>609</v>
      </c>
      <c r="G156" s="77">
        <f t="shared" si="2"/>
        <v>100</v>
      </c>
      <c r="H156" s="487">
        <v>78.400000000000006</v>
      </c>
      <c r="I156" s="4"/>
    </row>
    <row r="157" spans="1:9" ht="45" x14ac:dyDescent="0.2">
      <c r="A157" s="96">
        <v>149</v>
      </c>
      <c r="B157" s="492" t="s">
        <v>824</v>
      </c>
      <c r="C157" s="493" t="s">
        <v>825</v>
      </c>
      <c r="D157" s="489">
        <v>61009031330</v>
      </c>
      <c r="E157" s="88"/>
      <c r="F157" s="490" t="s">
        <v>609</v>
      </c>
      <c r="G157" s="77">
        <f t="shared" si="2"/>
        <v>100</v>
      </c>
      <c r="H157" s="487">
        <v>78.400000000000006</v>
      </c>
      <c r="I157" s="4"/>
    </row>
    <row r="158" spans="1:9" ht="45" x14ac:dyDescent="0.2">
      <c r="A158" s="96">
        <v>150</v>
      </c>
      <c r="B158" s="492" t="s">
        <v>826</v>
      </c>
      <c r="C158" s="493" t="s">
        <v>827</v>
      </c>
      <c r="D158" s="489">
        <v>61009009204</v>
      </c>
      <c r="E158" s="88"/>
      <c r="F158" s="490" t="s">
        <v>609</v>
      </c>
      <c r="G158" s="77">
        <f t="shared" si="2"/>
        <v>100</v>
      </c>
      <c r="H158" s="487">
        <v>78.400000000000006</v>
      </c>
      <c r="I158" s="4"/>
    </row>
    <row r="159" spans="1:9" ht="45" x14ac:dyDescent="0.2">
      <c r="A159" s="96">
        <v>151</v>
      </c>
      <c r="B159" s="492" t="s">
        <v>828</v>
      </c>
      <c r="C159" s="493" t="s">
        <v>829</v>
      </c>
      <c r="D159" s="489">
        <v>19001110889</v>
      </c>
      <c r="E159" s="88"/>
      <c r="F159" s="490" t="s">
        <v>609</v>
      </c>
      <c r="G159" s="77">
        <f t="shared" si="2"/>
        <v>100</v>
      </c>
      <c r="H159" s="487">
        <v>78.400000000000006</v>
      </c>
      <c r="I159" s="4"/>
    </row>
    <row r="160" spans="1:9" ht="45" x14ac:dyDescent="0.2">
      <c r="A160" s="96">
        <v>152</v>
      </c>
      <c r="B160" s="492" t="s">
        <v>830</v>
      </c>
      <c r="C160" s="493" t="s">
        <v>831</v>
      </c>
      <c r="D160" s="489">
        <v>19001104230</v>
      </c>
      <c r="E160" s="88"/>
      <c r="F160" s="490" t="s">
        <v>609</v>
      </c>
      <c r="G160" s="77">
        <f t="shared" si="2"/>
        <v>100</v>
      </c>
      <c r="H160" s="487">
        <v>78.400000000000006</v>
      </c>
      <c r="I160" s="4"/>
    </row>
    <row r="161" spans="1:9" ht="45" x14ac:dyDescent="0.2">
      <c r="A161" s="96">
        <v>153</v>
      </c>
      <c r="B161" s="492" t="s">
        <v>832</v>
      </c>
      <c r="C161" s="493" t="s">
        <v>833</v>
      </c>
      <c r="D161" s="489">
        <v>19001081260</v>
      </c>
      <c r="E161" s="88"/>
      <c r="F161" s="490" t="s">
        <v>609</v>
      </c>
      <c r="G161" s="77">
        <f t="shared" si="2"/>
        <v>100</v>
      </c>
      <c r="H161" s="487">
        <v>78.400000000000006</v>
      </c>
      <c r="I161" s="4"/>
    </row>
    <row r="162" spans="1:9" ht="45" x14ac:dyDescent="0.2">
      <c r="A162" s="96">
        <v>154</v>
      </c>
      <c r="B162" s="492" t="s">
        <v>640</v>
      </c>
      <c r="C162" s="493" t="s">
        <v>834</v>
      </c>
      <c r="D162" s="489">
        <v>62005004113</v>
      </c>
      <c r="E162" s="88"/>
      <c r="F162" s="490" t="s">
        <v>609</v>
      </c>
      <c r="G162" s="77">
        <f t="shared" si="2"/>
        <v>100</v>
      </c>
      <c r="H162" s="487">
        <v>78.400000000000006</v>
      </c>
      <c r="I162" s="4"/>
    </row>
    <row r="163" spans="1:9" ht="45" x14ac:dyDescent="0.2">
      <c r="A163" s="96">
        <v>155</v>
      </c>
      <c r="B163" s="492" t="s">
        <v>631</v>
      </c>
      <c r="C163" s="493" t="s">
        <v>835</v>
      </c>
      <c r="D163" s="489">
        <v>19001012735</v>
      </c>
      <c r="E163" s="88"/>
      <c r="F163" s="490" t="s">
        <v>609</v>
      </c>
      <c r="G163" s="77">
        <f t="shared" si="2"/>
        <v>100</v>
      </c>
      <c r="H163" s="487">
        <v>78.400000000000006</v>
      </c>
      <c r="I163" s="4"/>
    </row>
    <row r="164" spans="1:9" ht="45" x14ac:dyDescent="0.2">
      <c r="A164" s="96">
        <v>156</v>
      </c>
      <c r="B164" s="492" t="s">
        <v>836</v>
      </c>
      <c r="C164" s="493" t="s">
        <v>837</v>
      </c>
      <c r="D164" s="489">
        <v>62006030076</v>
      </c>
      <c r="E164" s="88"/>
      <c r="F164" s="490" t="s">
        <v>609</v>
      </c>
      <c r="G164" s="77">
        <f t="shared" si="2"/>
        <v>100</v>
      </c>
      <c r="H164" s="487">
        <v>78.400000000000006</v>
      </c>
      <c r="I164" s="4"/>
    </row>
    <row r="165" spans="1:9" ht="45" x14ac:dyDescent="0.2">
      <c r="A165" s="96">
        <v>157</v>
      </c>
      <c r="B165" s="492" t="s">
        <v>718</v>
      </c>
      <c r="C165" s="493" t="s">
        <v>838</v>
      </c>
      <c r="D165" s="489">
        <v>62009005647</v>
      </c>
      <c r="E165" s="88"/>
      <c r="F165" s="490" t="s">
        <v>609</v>
      </c>
      <c r="G165" s="77">
        <f t="shared" si="2"/>
        <v>100</v>
      </c>
      <c r="H165" s="487">
        <v>78.400000000000006</v>
      </c>
      <c r="I165" s="4"/>
    </row>
    <row r="166" spans="1:9" ht="45" x14ac:dyDescent="0.2">
      <c r="A166" s="96">
        <v>158</v>
      </c>
      <c r="B166" s="492" t="s">
        <v>839</v>
      </c>
      <c r="C166" s="493" t="s">
        <v>840</v>
      </c>
      <c r="D166" s="489">
        <v>62005019200</v>
      </c>
      <c r="E166" s="88"/>
      <c r="F166" s="490" t="s">
        <v>609</v>
      </c>
      <c r="G166" s="77">
        <f t="shared" si="2"/>
        <v>100</v>
      </c>
      <c r="H166" s="487">
        <v>78.400000000000006</v>
      </c>
      <c r="I166" s="4"/>
    </row>
    <row r="167" spans="1:9" ht="45" x14ac:dyDescent="0.2">
      <c r="A167" s="96">
        <v>159</v>
      </c>
      <c r="B167" s="492" t="s">
        <v>841</v>
      </c>
      <c r="C167" s="493" t="s">
        <v>842</v>
      </c>
      <c r="D167" s="489">
        <v>28001038694</v>
      </c>
      <c r="E167" s="88"/>
      <c r="F167" s="490" t="s">
        <v>609</v>
      </c>
      <c r="G167" s="77">
        <f t="shared" si="2"/>
        <v>100</v>
      </c>
      <c r="H167" s="487">
        <v>78.400000000000006</v>
      </c>
      <c r="I167" s="4"/>
    </row>
    <row r="168" spans="1:9" ht="45" x14ac:dyDescent="0.2">
      <c r="A168" s="96">
        <v>160</v>
      </c>
      <c r="B168" s="492" t="s">
        <v>843</v>
      </c>
      <c r="C168" s="493" t="s">
        <v>844</v>
      </c>
      <c r="D168" s="489">
        <v>28001072651</v>
      </c>
      <c r="E168" s="88"/>
      <c r="F168" s="490" t="s">
        <v>609</v>
      </c>
      <c r="G168" s="77">
        <f t="shared" si="2"/>
        <v>100</v>
      </c>
      <c r="H168" s="487">
        <v>78.400000000000006</v>
      </c>
      <c r="I168" s="4"/>
    </row>
    <row r="169" spans="1:9" ht="45" x14ac:dyDescent="0.2">
      <c r="A169" s="96">
        <v>161</v>
      </c>
      <c r="B169" s="492" t="s">
        <v>740</v>
      </c>
      <c r="C169" s="493" t="s">
        <v>845</v>
      </c>
      <c r="D169" s="489">
        <v>28001094305</v>
      </c>
      <c r="E169" s="88"/>
      <c r="F169" s="490" t="s">
        <v>609</v>
      </c>
      <c r="G169" s="77">
        <f t="shared" si="2"/>
        <v>100</v>
      </c>
      <c r="H169" s="487">
        <v>78.400000000000006</v>
      </c>
      <c r="I169" s="4"/>
    </row>
    <row r="170" spans="1:9" ht="45" x14ac:dyDescent="0.2">
      <c r="A170" s="96">
        <v>162</v>
      </c>
      <c r="B170" s="492" t="s">
        <v>846</v>
      </c>
      <c r="C170" s="493" t="s">
        <v>847</v>
      </c>
      <c r="D170" s="489">
        <v>10001003839</v>
      </c>
      <c r="E170" s="88"/>
      <c r="F170" s="490" t="s">
        <v>609</v>
      </c>
      <c r="G170" s="77">
        <f t="shared" si="2"/>
        <v>100</v>
      </c>
      <c r="H170" s="487">
        <v>78.400000000000006</v>
      </c>
      <c r="I170" s="4"/>
    </row>
    <row r="171" spans="1:9" ht="45" x14ac:dyDescent="0.2">
      <c r="A171" s="96">
        <v>163</v>
      </c>
      <c r="B171" s="492" t="s">
        <v>848</v>
      </c>
      <c r="C171" s="493" t="s">
        <v>849</v>
      </c>
      <c r="D171" s="489">
        <v>28001030528</v>
      </c>
      <c r="E171" s="88"/>
      <c r="F171" s="490" t="s">
        <v>609</v>
      </c>
      <c r="G171" s="77">
        <f t="shared" si="2"/>
        <v>100</v>
      </c>
      <c r="H171" s="487">
        <v>78.400000000000006</v>
      </c>
      <c r="I171" s="4"/>
    </row>
    <row r="172" spans="1:9" ht="45" x14ac:dyDescent="0.2">
      <c r="A172" s="96">
        <v>164</v>
      </c>
      <c r="B172" s="492" t="s">
        <v>850</v>
      </c>
      <c r="C172" s="493" t="s">
        <v>851</v>
      </c>
      <c r="D172" s="489">
        <v>28001057600</v>
      </c>
      <c r="E172" s="88"/>
      <c r="F172" s="490" t="s">
        <v>609</v>
      </c>
      <c r="G172" s="77">
        <f t="shared" si="2"/>
        <v>100</v>
      </c>
      <c r="H172" s="487">
        <v>78.400000000000006</v>
      </c>
      <c r="I172" s="4"/>
    </row>
    <row r="173" spans="1:9" ht="45" x14ac:dyDescent="0.2">
      <c r="A173" s="96">
        <v>165</v>
      </c>
      <c r="B173" s="492" t="s">
        <v>852</v>
      </c>
      <c r="C173" s="493" t="s">
        <v>853</v>
      </c>
      <c r="D173" s="489">
        <v>28001055006</v>
      </c>
      <c r="E173" s="88"/>
      <c r="F173" s="490" t="s">
        <v>609</v>
      </c>
      <c r="G173" s="77">
        <f t="shared" si="2"/>
        <v>100</v>
      </c>
      <c r="H173" s="487">
        <v>78.400000000000006</v>
      </c>
      <c r="I173" s="4"/>
    </row>
    <row r="174" spans="1:9" ht="45" x14ac:dyDescent="0.2">
      <c r="A174" s="96">
        <v>166</v>
      </c>
      <c r="B174" s="492" t="s">
        <v>854</v>
      </c>
      <c r="C174" s="493" t="s">
        <v>855</v>
      </c>
      <c r="D174" s="489">
        <v>28701118090</v>
      </c>
      <c r="E174" s="88"/>
      <c r="F174" s="490" t="s">
        <v>609</v>
      </c>
      <c r="G174" s="77">
        <f t="shared" si="2"/>
        <v>100</v>
      </c>
      <c r="H174" s="487">
        <v>78.400000000000006</v>
      </c>
      <c r="I174" s="4"/>
    </row>
    <row r="175" spans="1:9" ht="45" x14ac:dyDescent="0.2">
      <c r="A175" s="96">
        <v>167</v>
      </c>
      <c r="B175" s="492" t="s">
        <v>856</v>
      </c>
      <c r="C175" s="493" t="s">
        <v>857</v>
      </c>
      <c r="D175" s="489">
        <v>28001102626</v>
      </c>
      <c r="E175" s="88"/>
      <c r="F175" s="490" t="s">
        <v>609</v>
      </c>
      <c r="G175" s="77">
        <f t="shared" si="2"/>
        <v>100</v>
      </c>
      <c r="H175" s="487">
        <v>78.400000000000006</v>
      </c>
      <c r="I175" s="4"/>
    </row>
    <row r="176" spans="1:9" ht="45" x14ac:dyDescent="0.2">
      <c r="A176" s="96">
        <v>168</v>
      </c>
      <c r="B176" s="492" t="s">
        <v>858</v>
      </c>
      <c r="C176" s="493" t="s">
        <v>859</v>
      </c>
      <c r="D176" s="489">
        <v>28001081060</v>
      </c>
      <c r="E176" s="88"/>
      <c r="F176" s="490" t="s">
        <v>609</v>
      </c>
      <c r="G176" s="77">
        <f t="shared" si="2"/>
        <v>100</v>
      </c>
      <c r="H176" s="487">
        <v>78.400000000000006</v>
      </c>
      <c r="I176" s="4"/>
    </row>
    <row r="177" spans="1:9" ht="45" x14ac:dyDescent="0.2">
      <c r="A177" s="96">
        <v>169</v>
      </c>
      <c r="B177" s="492" t="s">
        <v>860</v>
      </c>
      <c r="C177" s="493" t="s">
        <v>861</v>
      </c>
      <c r="D177" s="489">
        <v>28001116185</v>
      </c>
      <c r="E177" s="88"/>
      <c r="F177" s="490" t="s">
        <v>609</v>
      </c>
      <c r="G177" s="77">
        <f t="shared" si="2"/>
        <v>100</v>
      </c>
      <c r="H177" s="487">
        <v>78.400000000000006</v>
      </c>
      <c r="I177" s="4"/>
    </row>
    <row r="178" spans="1:9" ht="45" x14ac:dyDescent="0.2">
      <c r="A178" s="96">
        <v>170</v>
      </c>
      <c r="B178" s="492" t="s">
        <v>862</v>
      </c>
      <c r="C178" s="493" t="s">
        <v>847</v>
      </c>
      <c r="D178" s="489">
        <v>28001020748</v>
      </c>
      <c r="E178" s="88"/>
      <c r="F178" s="490" t="s">
        <v>609</v>
      </c>
      <c r="G178" s="77">
        <f t="shared" si="2"/>
        <v>100</v>
      </c>
      <c r="H178" s="487">
        <v>78.400000000000006</v>
      </c>
      <c r="I178" s="4"/>
    </row>
    <row r="179" spans="1:9" ht="45" x14ac:dyDescent="0.2">
      <c r="A179" s="96">
        <v>171</v>
      </c>
      <c r="B179" s="492" t="s">
        <v>863</v>
      </c>
      <c r="C179" s="493" t="s">
        <v>847</v>
      </c>
      <c r="D179" s="489">
        <v>28001057884</v>
      </c>
      <c r="E179" s="88"/>
      <c r="F179" s="490" t="s">
        <v>609</v>
      </c>
      <c r="G179" s="77">
        <f t="shared" si="2"/>
        <v>100</v>
      </c>
      <c r="H179" s="487">
        <v>78.400000000000006</v>
      </c>
      <c r="I179" s="4"/>
    </row>
    <row r="180" spans="1:9" ht="45" x14ac:dyDescent="0.2">
      <c r="A180" s="96">
        <v>172</v>
      </c>
      <c r="B180" s="492" t="s">
        <v>864</v>
      </c>
      <c r="C180" s="493" t="s">
        <v>822</v>
      </c>
      <c r="D180" s="489">
        <v>33001032960</v>
      </c>
      <c r="E180" s="88"/>
      <c r="F180" s="490" t="s">
        <v>609</v>
      </c>
      <c r="G180" s="77">
        <f t="shared" si="2"/>
        <v>100</v>
      </c>
      <c r="H180" s="487">
        <v>78.400000000000006</v>
      </c>
      <c r="I180" s="4"/>
    </row>
    <row r="181" spans="1:9" ht="45" x14ac:dyDescent="0.2">
      <c r="A181" s="96">
        <v>173</v>
      </c>
      <c r="B181" s="492" t="s">
        <v>865</v>
      </c>
      <c r="C181" s="493" t="s">
        <v>866</v>
      </c>
      <c r="D181" s="489">
        <v>28001032031</v>
      </c>
      <c r="E181" s="88"/>
      <c r="F181" s="490" t="s">
        <v>609</v>
      </c>
      <c r="G181" s="77">
        <f t="shared" si="2"/>
        <v>100</v>
      </c>
      <c r="H181" s="487">
        <v>78.400000000000006</v>
      </c>
      <c r="I181" s="4"/>
    </row>
    <row r="182" spans="1:9" ht="45" x14ac:dyDescent="0.2">
      <c r="A182" s="96">
        <v>174</v>
      </c>
      <c r="B182" s="492" t="s">
        <v>867</v>
      </c>
      <c r="C182" s="493" t="s">
        <v>868</v>
      </c>
      <c r="D182" s="489">
        <v>28001114420</v>
      </c>
      <c r="E182" s="88"/>
      <c r="F182" s="490" t="s">
        <v>609</v>
      </c>
      <c r="G182" s="77">
        <f t="shared" si="2"/>
        <v>100</v>
      </c>
      <c r="H182" s="487">
        <v>78.400000000000006</v>
      </c>
      <c r="I182" s="4"/>
    </row>
    <row r="183" spans="1:9" ht="45" x14ac:dyDescent="0.2">
      <c r="A183" s="96">
        <v>175</v>
      </c>
      <c r="B183" s="492" t="s">
        <v>869</v>
      </c>
      <c r="C183" s="493" t="s">
        <v>739</v>
      </c>
      <c r="D183" s="489">
        <v>28001108482</v>
      </c>
      <c r="E183" s="88"/>
      <c r="F183" s="490" t="s">
        <v>609</v>
      </c>
      <c r="G183" s="77">
        <f t="shared" si="2"/>
        <v>100</v>
      </c>
      <c r="H183" s="487">
        <v>78.400000000000006</v>
      </c>
      <c r="I183" s="4"/>
    </row>
    <row r="184" spans="1:9" ht="45" x14ac:dyDescent="0.2">
      <c r="A184" s="96">
        <v>176</v>
      </c>
      <c r="B184" s="492" t="s">
        <v>606</v>
      </c>
      <c r="C184" s="493" t="s">
        <v>870</v>
      </c>
      <c r="D184" s="489">
        <v>2001001873</v>
      </c>
      <c r="E184" s="88"/>
      <c r="F184" s="490" t="s">
        <v>609</v>
      </c>
      <c r="G184" s="77">
        <f t="shared" si="2"/>
        <v>100</v>
      </c>
      <c r="H184" s="487">
        <v>78.400000000000006</v>
      </c>
      <c r="I184" s="4"/>
    </row>
    <row r="185" spans="1:9" ht="45" x14ac:dyDescent="0.2">
      <c r="A185" s="96">
        <v>177</v>
      </c>
      <c r="B185" s="492" t="s">
        <v>871</v>
      </c>
      <c r="C185" s="493" t="s">
        <v>872</v>
      </c>
      <c r="D185" s="489">
        <v>28001004716</v>
      </c>
      <c r="E185" s="88"/>
      <c r="F185" s="490" t="s">
        <v>609</v>
      </c>
      <c r="G185" s="77">
        <f t="shared" si="2"/>
        <v>100</v>
      </c>
      <c r="H185" s="487">
        <v>78.400000000000006</v>
      </c>
      <c r="I185" s="4"/>
    </row>
    <row r="186" spans="1:9" ht="45" x14ac:dyDescent="0.2">
      <c r="A186" s="96">
        <v>178</v>
      </c>
      <c r="B186" s="492" t="s">
        <v>873</v>
      </c>
      <c r="C186" s="493" t="s">
        <v>874</v>
      </c>
      <c r="D186" s="489">
        <v>28001034957</v>
      </c>
      <c r="E186" s="88"/>
      <c r="F186" s="490" t="s">
        <v>609</v>
      </c>
      <c r="G186" s="77">
        <f t="shared" si="2"/>
        <v>100</v>
      </c>
      <c r="H186" s="487">
        <v>78.400000000000006</v>
      </c>
      <c r="I186" s="4"/>
    </row>
    <row r="187" spans="1:9" ht="45" x14ac:dyDescent="0.2">
      <c r="A187" s="96">
        <v>179</v>
      </c>
      <c r="B187" s="492" t="s">
        <v>875</v>
      </c>
      <c r="C187" s="493" t="s">
        <v>876</v>
      </c>
      <c r="D187" s="489">
        <v>28001062527</v>
      </c>
      <c r="E187" s="88"/>
      <c r="F187" s="490" t="s">
        <v>609</v>
      </c>
      <c r="G187" s="77">
        <f t="shared" si="2"/>
        <v>100</v>
      </c>
      <c r="H187" s="487">
        <v>78.400000000000006</v>
      </c>
      <c r="I187" s="4"/>
    </row>
    <row r="188" spans="1:9" ht="45" x14ac:dyDescent="0.2">
      <c r="A188" s="96">
        <v>180</v>
      </c>
      <c r="B188" s="492" t="s">
        <v>877</v>
      </c>
      <c r="C188" s="493" t="s">
        <v>727</v>
      </c>
      <c r="D188" s="489">
        <v>28001042276</v>
      </c>
      <c r="E188" s="88"/>
      <c r="F188" s="490" t="s">
        <v>609</v>
      </c>
      <c r="G188" s="77">
        <f t="shared" si="2"/>
        <v>100</v>
      </c>
      <c r="H188" s="487">
        <v>78.400000000000006</v>
      </c>
      <c r="I188" s="4"/>
    </row>
    <row r="189" spans="1:9" ht="45" x14ac:dyDescent="0.2">
      <c r="A189" s="96">
        <v>181</v>
      </c>
      <c r="B189" s="492" t="s">
        <v>878</v>
      </c>
      <c r="C189" s="493" t="s">
        <v>879</v>
      </c>
      <c r="D189" s="489">
        <v>28001036354</v>
      </c>
      <c r="E189" s="88"/>
      <c r="F189" s="490" t="s">
        <v>609</v>
      </c>
      <c r="G189" s="77">
        <f t="shared" si="2"/>
        <v>100</v>
      </c>
      <c r="H189" s="487">
        <v>78.400000000000006</v>
      </c>
      <c r="I189" s="4"/>
    </row>
    <row r="190" spans="1:9" ht="45" x14ac:dyDescent="0.2">
      <c r="A190" s="96">
        <v>182</v>
      </c>
      <c r="B190" s="492" t="s">
        <v>880</v>
      </c>
      <c r="C190" s="493" t="s">
        <v>847</v>
      </c>
      <c r="D190" s="489">
        <v>28001042776</v>
      </c>
      <c r="E190" s="88"/>
      <c r="F190" s="490" t="s">
        <v>609</v>
      </c>
      <c r="G190" s="77">
        <f t="shared" si="2"/>
        <v>100</v>
      </c>
      <c r="H190" s="487">
        <v>78.400000000000006</v>
      </c>
      <c r="I190" s="4"/>
    </row>
    <row r="191" spans="1:9" ht="45" x14ac:dyDescent="0.2">
      <c r="A191" s="96">
        <v>183</v>
      </c>
      <c r="B191" s="492" t="s">
        <v>881</v>
      </c>
      <c r="C191" s="493" t="s">
        <v>727</v>
      </c>
      <c r="D191" s="489">
        <v>28001114888</v>
      </c>
      <c r="E191" s="88"/>
      <c r="F191" s="490" t="s">
        <v>609</v>
      </c>
      <c r="G191" s="77">
        <f t="shared" si="2"/>
        <v>100</v>
      </c>
      <c r="H191" s="487">
        <v>78.400000000000006</v>
      </c>
      <c r="I191" s="4"/>
    </row>
    <row r="192" spans="1:9" ht="45" x14ac:dyDescent="0.2">
      <c r="A192" s="96">
        <v>184</v>
      </c>
      <c r="B192" s="492" t="s">
        <v>882</v>
      </c>
      <c r="C192" s="493" t="s">
        <v>883</v>
      </c>
      <c r="D192" s="489">
        <v>28001070438</v>
      </c>
      <c r="E192" s="88"/>
      <c r="F192" s="490" t="s">
        <v>609</v>
      </c>
      <c r="G192" s="77">
        <f t="shared" si="2"/>
        <v>100</v>
      </c>
      <c r="H192" s="487">
        <v>78.400000000000006</v>
      </c>
      <c r="I192" s="4"/>
    </row>
    <row r="193" spans="1:9" ht="45" x14ac:dyDescent="0.2">
      <c r="A193" s="96">
        <v>185</v>
      </c>
      <c r="B193" s="492" t="s">
        <v>884</v>
      </c>
      <c r="C193" s="493" t="s">
        <v>741</v>
      </c>
      <c r="D193" s="489">
        <v>28001036507</v>
      </c>
      <c r="E193" s="88"/>
      <c r="F193" s="490" t="s">
        <v>609</v>
      </c>
      <c r="G193" s="77">
        <f t="shared" si="2"/>
        <v>100</v>
      </c>
      <c r="H193" s="487">
        <v>78.400000000000006</v>
      </c>
      <c r="I193" s="4"/>
    </row>
    <row r="194" spans="1:9" ht="45" x14ac:dyDescent="0.2">
      <c r="A194" s="96">
        <v>186</v>
      </c>
      <c r="B194" s="492" t="s">
        <v>885</v>
      </c>
      <c r="C194" s="493" t="s">
        <v>727</v>
      </c>
      <c r="D194" s="489">
        <v>28001117066</v>
      </c>
      <c r="E194" s="88"/>
      <c r="F194" s="490" t="s">
        <v>609</v>
      </c>
      <c r="G194" s="77">
        <f t="shared" si="2"/>
        <v>100</v>
      </c>
      <c r="H194" s="487">
        <v>78.400000000000006</v>
      </c>
      <c r="I194" s="4"/>
    </row>
    <row r="195" spans="1:9" ht="45" x14ac:dyDescent="0.2">
      <c r="A195" s="96">
        <v>187</v>
      </c>
      <c r="B195" s="492" t="s">
        <v>886</v>
      </c>
      <c r="C195" s="493" t="s">
        <v>887</v>
      </c>
      <c r="D195" s="489">
        <v>28001032826</v>
      </c>
      <c r="E195" s="88"/>
      <c r="F195" s="490" t="s">
        <v>609</v>
      </c>
      <c r="G195" s="77">
        <f t="shared" si="2"/>
        <v>100</v>
      </c>
      <c r="H195" s="487">
        <v>78.400000000000006</v>
      </c>
      <c r="I195" s="4"/>
    </row>
    <row r="196" spans="1:9" ht="45" x14ac:dyDescent="0.2">
      <c r="A196" s="96">
        <v>188</v>
      </c>
      <c r="B196" s="492" t="s">
        <v>888</v>
      </c>
      <c r="C196" s="493" t="s">
        <v>889</v>
      </c>
      <c r="D196" s="489">
        <v>28001089807</v>
      </c>
      <c r="E196" s="88"/>
      <c r="F196" s="490" t="s">
        <v>609</v>
      </c>
      <c r="G196" s="77">
        <f t="shared" si="2"/>
        <v>100</v>
      </c>
      <c r="H196" s="487">
        <v>78.400000000000006</v>
      </c>
      <c r="I196" s="4"/>
    </row>
    <row r="197" spans="1:9" ht="45" x14ac:dyDescent="0.2">
      <c r="A197" s="96">
        <v>189</v>
      </c>
      <c r="B197" s="492" t="s">
        <v>890</v>
      </c>
      <c r="C197" s="493" t="s">
        <v>727</v>
      </c>
      <c r="D197" s="489">
        <v>28001022293</v>
      </c>
      <c r="E197" s="88"/>
      <c r="F197" s="490" t="s">
        <v>609</v>
      </c>
      <c r="G197" s="77">
        <f t="shared" si="2"/>
        <v>100</v>
      </c>
      <c r="H197" s="487">
        <v>78.400000000000006</v>
      </c>
      <c r="I197" s="4"/>
    </row>
    <row r="198" spans="1:9" ht="45" x14ac:dyDescent="0.2">
      <c r="A198" s="96">
        <v>190</v>
      </c>
      <c r="B198" s="492" t="s">
        <v>891</v>
      </c>
      <c r="C198" s="493" t="s">
        <v>892</v>
      </c>
      <c r="D198" s="489">
        <v>28901124777</v>
      </c>
      <c r="E198" s="88"/>
      <c r="F198" s="490" t="s">
        <v>609</v>
      </c>
      <c r="G198" s="77">
        <f t="shared" si="2"/>
        <v>100</v>
      </c>
      <c r="H198" s="487">
        <v>78.400000000000006</v>
      </c>
      <c r="I198" s="4"/>
    </row>
    <row r="199" spans="1:9" ht="45" x14ac:dyDescent="0.2">
      <c r="A199" s="96">
        <v>191</v>
      </c>
      <c r="B199" s="492" t="s">
        <v>893</v>
      </c>
      <c r="C199" s="493" t="s">
        <v>894</v>
      </c>
      <c r="D199" s="489">
        <v>28001042498</v>
      </c>
      <c r="E199" s="88"/>
      <c r="F199" s="490" t="s">
        <v>609</v>
      </c>
      <c r="G199" s="77">
        <f t="shared" si="2"/>
        <v>100</v>
      </c>
      <c r="H199" s="487">
        <v>78.400000000000006</v>
      </c>
      <c r="I199" s="4"/>
    </row>
    <row r="200" spans="1:9" ht="45" x14ac:dyDescent="0.2">
      <c r="A200" s="96">
        <v>192</v>
      </c>
      <c r="B200" s="492" t="s">
        <v>895</v>
      </c>
      <c r="C200" s="493" t="s">
        <v>883</v>
      </c>
      <c r="D200" s="489">
        <v>28001007969</v>
      </c>
      <c r="E200" s="88"/>
      <c r="F200" s="490" t="s">
        <v>609</v>
      </c>
      <c r="G200" s="77">
        <f t="shared" si="2"/>
        <v>100</v>
      </c>
      <c r="H200" s="487">
        <v>78.400000000000006</v>
      </c>
      <c r="I200" s="4"/>
    </row>
    <row r="201" spans="1:9" ht="45" x14ac:dyDescent="0.2">
      <c r="A201" s="96">
        <v>193</v>
      </c>
      <c r="B201" s="492" t="s">
        <v>896</v>
      </c>
      <c r="C201" s="493" t="s">
        <v>844</v>
      </c>
      <c r="D201" s="489">
        <v>28001091139</v>
      </c>
      <c r="E201" s="88"/>
      <c r="F201" s="490" t="s">
        <v>609</v>
      </c>
      <c r="G201" s="77">
        <f t="shared" si="2"/>
        <v>100</v>
      </c>
      <c r="H201" s="487">
        <v>78.400000000000006</v>
      </c>
      <c r="I201" s="4"/>
    </row>
    <row r="202" spans="1:9" ht="45" x14ac:dyDescent="0.2">
      <c r="A202" s="96">
        <v>194</v>
      </c>
      <c r="B202" s="492" t="s">
        <v>897</v>
      </c>
      <c r="C202" s="493" t="s">
        <v>898</v>
      </c>
      <c r="D202" s="489">
        <v>28001057681</v>
      </c>
      <c r="E202" s="88"/>
      <c r="F202" s="490" t="s">
        <v>609</v>
      </c>
      <c r="G202" s="77">
        <f t="shared" si="2"/>
        <v>100</v>
      </c>
      <c r="H202" s="487">
        <v>78.400000000000006</v>
      </c>
      <c r="I202" s="4"/>
    </row>
    <row r="203" spans="1:9" ht="45" x14ac:dyDescent="0.2">
      <c r="A203" s="96">
        <v>195</v>
      </c>
      <c r="B203" s="492" t="s">
        <v>899</v>
      </c>
      <c r="C203" s="493" t="s">
        <v>866</v>
      </c>
      <c r="D203" s="489">
        <v>28001097355</v>
      </c>
      <c r="E203" s="88"/>
      <c r="F203" s="490" t="s">
        <v>609</v>
      </c>
      <c r="G203" s="77">
        <f t="shared" si="2"/>
        <v>100</v>
      </c>
      <c r="H203" s="487">
        <v>78.400000000000006</v>
      </c>
      <c r="I203" s="4"/>
    </row>
    <row r="204" spans="1:9" ht="45" x14ac:dyDescent="0.2">
      <c r="A204" s="96">
        <v>196</v>
      </c>
      <c r="B204" s="492" t="s">
        <v>900</v>
      </c>
      <c r="C204" s="493" t="s">
        <v>901</v>
      </c>
      <c r="D204" s="489">
        <v>28001027521</v>
      </c>
      <c r="E204" s="88"/>
      <c r="F204" s="490" t="s">
        <v>609</v>
      </c>
      <c r="G204" s="77">
        <f t="shared" si="2"/>
        <v>100</v>
      </c>
      <c r="H204" s="487">
        <v>78.400000000000006</v>
      </c>
      <c r="I204" s="4"/>
    </row>
    <row r="205" spans="1:9" ht="45" x14ac:dyDescent="0.2">
      <c r="A205" s="96">
        <v>197</v>
      </c>
      <c r="B205" s="492" t="s">
        <v>902</v>
      </c>
      <c r="C205" s="493" t="s">
        <v>903</v>
      </c>
      <c r="D205" s="489">
        <v>18001017210</v>
      </c>
      <c r="E205" s="88"/>
      <c r="F205" s="490" t="s">
        <v>609</v>
      </c>
      <c r="G205" s="77">
        <f t="shared" si="2"/>
        <v>100</v>
      </c>
      <c r="H205" s="487">
        <v>78.400000000000006</v>
      </c>
      <c r="I205" s="4"/>
    </row>
    <row r="206" spans="1:9" ht="45" x14ac:dyDescent="0.2">
      <c r="A206" s="96">
        <v>198</v>
      </c>
      <c r="B206" s="492" t="s">
        <v>904</v>
      </c>
      <c r="C206" s="493" t="s">
        <v>905</v>
      </c>
      <c r="D206" s="489">
        <v>19001107148</v>
      </c>
      <c r="E206" s="88"/>
      <c r="F206" s="490" t="s">
        <v>609</v>
      </c>
      <c r="G206" s="77">
        <f t="shared" si="2"/>
        <v>100</v>
      </c>
      <c r="H206" s="487">
        <v>78.400000000000006</v>
      </c>
      <c r="I206" s="4"/>
    </row>
    <row r="207" spans="1:9" ht="45" x14ac:dyDescent="0.2">
      <c r="A207" s="96">
        <v>199</v>
      </c>
      <c r="B207" s="492" t="s">
        <v>906</v>
      </c>
      <c r="C207" s="493" t="s">
        <v>739</v>
      </c>
      <c r="D207" s="489">
        <v>28001002844</v>
      </c>
      <c r="E207" s="88"/>
      <c r="F207" s="490" t="s">
        <v>609</v>
      </c>
      <c r="G207" s="77">
        <f t="shared" si="2"/>
        <v>100</v>
      </c>
      <c r="H207" s="487">
        <v>78.400000000000006</v>
      </c>
      <c r="I207" s="4"/>
    </row>
    <row r="208" spans="1:9" ht="45" x14ac:dyDescent="0.2">
      <c r="A208" s="96">
        <v>200</v>
      </c>
      <c r="B208" s="492" t="s">
        <v>907</v>
      </c>
      <c r="C208" s="493" t="s">
        <v>727</v>
      </c>
      <c r="D208" s="489">
        <v>28001114587</v>
      </c>
      <c r="E208" s="88"/>
      <c r="F208" s="490" t="s">
        <v>609</v>
      </c>
      <c r="G208" s="77">
        <f t="shared" si="2"/>
        <v>100</v>
      </c>
      <c r="H208" s="487">
        <v>78.400000000000006</v>
      </c>
      <c r="I208" s="4"/>
    </row>
    <row r="209" spans="1:9" ht="45" x14ac:dyDescent="0.2">
      <c r="A209" s="96">
        <v>201</v>
      </c>
      <c r="B209" s="492" t="s">
        <v>908</v>
      </c>
      <c r="C209" s="493" t="s">
        <v>909</v>
      </c>
      <c r="D209" s="489">
        <v>28001103047</v>
      </c>
      <c r="E209" s="88"/>
      <c r="F209" s="490" t="s">
        <v>609</v>
      </c>
      <c r="G209" s="77">
        <f t="shared" si="2"/>
        <v>100</v>
      </c>
      <c r="H209" s="487">
        <v>78.400000000000006</v>
      </c>
      <c r="I209" s="4"/>
    </row>
    <row r="210" spans="1:9" ht="45" x14ac:dyDescent="0.2">
      <c r="A210" s="96">
        <v>202</v>
      </c>
      <c r="B210" s="492" t="s">
        <v>910</v>
      </c>
      <c r="C210" s="493" t="s">
        <v>883</v>
      </c>
      <c r="D210" s="489">
        <v>28001023663</v>
      </c>
      <c r="E210" s="88"/>
      <c r="F210" s="490" t="s">
        <v>609</v>
      </c>
      <c r="G210" s="77">
        <f t="shared" si="2"/>
        <v>100</v>
      </c>
      <c r="H210" s="487">
        <v>78.400000000000006</v>
      </c>
      <c r="I210" s="4"/>
    </row>
    <row r="211" spans="1:9" ht="45" x14ac:dyDescent="0.2">
      <c r="A211" s="96">
        <v>203</v>
      </c>
      <c r="B211" s="492" t="s">
        <v>911</v>
      </c>
      <c r="C211" s="493" t="s">
        <v>912</v>
      </c>
      <c r="D211" s="489">
        <v>28001037630</v>
      </c>
      <c r="E211" s="88"/>
      <c r="F211" s="490" t="s">
        <v>609</v>
      </c>
      <c r="G211" s="77">
        <f t="shared" si="2"/>
        <v>100</v>
      </c>
      <c r="H211" s="487">
        <v>78.400000000000006</v>
      </c>
      <c r="I211" s="4"/>
    </row>
    <row r="212" spans="1:9" ht="45" x14ac:dyDescent="0.2">
      <c r="A212" s="96">
        <v>204</v>
      </c>
      <c r="B212" s="492" t="s">
        <v>913</v>
      </c>
      <c r="C212" s="493" t="s">
        <v>914</v>
      </c>
      <c r="D212" s="489">
        <v>28001005975</v>
      </c>
      <c r="E212" s="88"/>
      <c r="F212" s="490" t="s">
        <v>609</v>
      </c>
      <c r="G212" s="77">
        <f t="shared" si="2"/>
        <v>100</v>
      </c>
      <c r="H212" s="487">
        <v>78.400000000000006</v>
      </c>
      <c r="I212" s="4"/>
    </row>
    <row r="213" spans="1:9" ht="45" x14ac:dyDescent="0.2">
      <c r="A213" s="96">
        <v>205</v>
      </c>
      <c r="B213" s="492" t="s">
        <v>915</v>
      </c>
      <c r="C213" s="493" t="s">
        <v>916</v>
      </c>
      <c r="D213" s="489">
        <v>28001048420</v>
      </c>
      <c r="E213" s="88"/>
      <c r="F213" s="490" t="s">
        <v>609</v>
      </c>
      <c r="G213" s="77">
        <f t="shared" si="2"/>
        <v>100</v>
      </c>
      <c r="H213" s="487">
        <v>78.400000000000006</v>
      </c>
      <c r="I213" s="4"/>
    </row>
    <row r="214" spans="1:9" ht="45" x14ac:dyDescent="0.2">
      <c r="A214" s="96">
        <v>206</v>
      </c>
      <c r="B214" s="492" t="s">
        <v>917</v>
      </c>
      <c r="C214" s="493" t="s">
        <v>918</v>
      </c>
      <c r="D214" s="489">
        <v>28001026471</v>
      </c>
      <c r="E214" s="88"/>
      <c r="F214" s="490" t="s">
        <v>609</v>
      </c>
      <c r="G214" s="77">
        <f t="shared" si="2"/>
        <v>100</v>
      </c>
      <c r="H214" s="487">
        <v>78.400000000000006</v>
      </c>
      <c r="I214" s="4"/>
    </row>
    <row r="215" spans="1:9" ht="45" x14ac:dyDescent="0.2">
      <c r="A215" s="96">
        <v>207</v>
      </c>
      <c r="B215" s="492" t="s">
        <v>919</v>
      </c>
      <c r="C215" s="493" t="s">
        <v>735</v>
      </c>
      <c r="D215" s="489">
        <v>28001021421</v>
      </c>
      <c r="E215" s="88"/>
      <c r="F215" s="490" t="s">
        <v>609</v>
      </c>
      <c r="G215" s="77">
        <f t="shared" si="2"/>
        <v>100</v>
      </c>
      <c r="H215" s="487">
        <v>78.400000000000006</v>
      </c>
      <c r="I215" s="4"/>
    </row>
    <row r="216" spans="1:9" ht="45" x14ac:dyDescent="0.2">
      <c r="A216" s="96">
        <v>208</v>
      </c>
      <c r="B216" s="492" t="s">
        <v>920</v>
      </c>
      <c r="C216" s="493" t="s">
        <v>916</v>
      </c>
      <c r="D216" s="489">
        <v>28001013846</v>
      </c>
      <c r="E216" s="88"/>
      <c r="F216" s="490" t="s">
        <v>609</v>
      </c>
      <c r="G216" s="77">
        <f t="shared" si="2"/>
        <v>100</v>
      </c>
      <c r="H216" s="487">
        <v>78.400000000000006</v>
      </c>
      <c r="I216" s="4"/>
    </row>
    <row r="217" spans="1:9" ht="45" x14ac:dyDescent="0.2">
      <c r="A217" s="96">
        <v>209</v>
      </c>
      <c r="B217" s="492" t="s">
        <v>921</v>
      </c>
      <c r="C217" s="493" t="s">
        <v>922</v>
      </c>
      <c r="D217" s="489">
        <v>28001014084</v>
      </c>
      <c r="E217" s="88"/>
      <c r="F217" s="490" t="s">
        <v>609</v>
      </c>
      <c r="G217" s="77">
        <f t="shared" si="2"/>
        <v>100</v>
      </c>
      <c r="H217" s="487">
        <v>78.400000000000006</v>
      </c>
      <c r="I217" s="4"/>
    </row>
    <row r="218" spans="1:9" ht="45" x14ac:dyDescent="0.2">
      <c r="A218" s="96">
        <v>210</v>
      </c>
      <c r="B218" s="492" t="s">
        <v>873</v>
      </c>
      <c r="C218" s="493" t="s">
        <v>923</v>
      </c>
      <c r="D218" s="489">
        <v>28001066569</v>
      </c>
      <c r="E218" s="88"/>
      <c r="F218" s="490" t="s">
        <v>609</v>
      </c>
      <c r="G218" s="77">
        <f t="shared" si="2"/>
        <v>100</v>
      </c>
      <c r="H218" s="487">
        <v>78.400000000000006</v>
      </c>
      <c r="I218" s="4"/>
    </row>
    <row r="219" spans="1:9" ht="45" x14ac:dyDescent="0.2">
      <c r="A219" s="96">
        <v>211</v>
      </c>
      <c r="B219" s="492" t="s">
        <v>924</v>
      </c>
      <c r="C219" s="493" t="s">
        <v>925</v>
      </c>
      <c r="D219" s="489">
        <v>28001060292</v>
      </c>
      <c r="E219" s="88"/>
      <c r="F219" s="490" t="s">
        <v>609</v>
      </c>
      <c r="G219" s="77">
        <f t="shared" ref="G219:G282" si="3">H219/0.784</f>
        <v>100</v>
      </c>
      <c r="H219" s="487">
        <v>78.400000000000006</v>
      </c>
      <c r="I219" s="4"/>
    </row>
    <row r="220" spans="1:9" ht="45" x14ac:dyDescent="0.2">
      <c r="A220" s="96">
        <v>212</v>
      </c>
      <c r="B220" s="492" t="s">
        <v>926</v>
      </c>
      <c r="C220" s="493" t="s">
        <v>927</v>
      </c>
      <c r="D220" s="489">
        <v>28001050448</v>
      </c>
      <c r="E220" s="88"/>
      <c r="F220" s="490" t="s">
        <v>609</v>
      </c>
      <c r="G220" s="77">
        <f t="shared" si="3"/>
        <v>100</v>
      </c>
      <c r="H220" s="487">
        <v>78.400000000000006</v>
      </c>
      <c r="I220" s="4"/>
    </row>
    <row r="221" spans="1:9" ht="45" x14ac:dyDescent="0.2">
      <c r="A221" s="96">
        <v>213</v>
      </c>
      <c r="B221" s="492" t="s">
        <v>867</v>
      </c>
      <c r="C221" s="493" t="s">
        <v>727</v>
      </c>
      <c r="D221" s="489">
        <v>28001019594</v>
      </c>
      <c r="E221" s="88"/>
      <c r="F221" s="490" t="s">
        <v>609</v>
      </c>
      <c r="G221" s="77">
        <f t="shared" si="3"/>
        <v>100</v>
      </c>
      <c r="H221" s="487">
        <v>78.400000000000006</v>
      </c>
      <c r="I221" s="4"/>
    </row>
    <row r="222" spans="1:9" ht="45" x14ac:dyDescent="0.2">
      <c r="A222" s="96">
        <v>214</v>
      </c>
      <c r="B222" s="492" t="s">
        <v>928</v>
      </c>
      <c r="C222" s="493" t="s">
        <v>929</v>
      </c>
      <c r="D222" s="489">
        <v>28001090201</v>
      </c>
      <c r="E222" s="88"/>
      <c r="F222" s="490" t="s">
        <v>609</v>
      </c>
      <c r="G222" s="77">
        <f t="shared" si="3"/>
        <v>100</v>
      </c>
      <c r="H222" s="487">
        <v>78.400000000000006</v>
      </c>
      <c r="I222" s="4"/>
    </row>
    <row r="223" spans="1:9" ht="45" x14ac:dyDescent="0.2">
      <c r="A223" s="96">
        <v>215</v>
      </c>
      <c r="B223" s="492" t="s">
        <v>930</v>
      </c>
      <c r="C223" s="493" t="s">
        <v>931</v>
      </c>
      <c r="D223" s="489">
        <v>28001011738</v>
      </c>
      <c r="E223" s="88"/>
      <c r="F223" s="490" t="s">
        <v>609</v>
      </c>
      <c r="G223" s="77">
        <f t="shared" si="3"/>
        <v>100</v>
      </c>
      <c r="H223" s="487">
        <v>78.400000000000006</v>
      </c>
      <c r="I223" s="4"/>
    </row>
    <row r="224" spans="1:9" ht="45" x14ac:dyDescent="0.2">
      <c r="A224" s="96">
        <v>216</v>
      </c>
      <c r="B224" s="492" t="s">
        <v>932</v>
      </c>
      <c r="C224" s="493" t="s">
        <v>933</v>
      </c>
      <c r="D224" s="489">
        <v>28001029879</v>
      </c>
      <c r="E224" s="88"/>
      <c r="F224" s="490" t="s">
        <v>609</v>
      </c>
      <c r="G224" s="77">
        <f t="shared" si="3"/>
        <v>100</v>
      </c>
      <c r="H224" s="487">
        <v>78.400000000000006</v>
      </c>
      <c r="I224" s="4"/>
    </row>
    <row r="225" spans="1:9" ht="45" x14ac:dyDescent="0.2">
      <c r="A225" s="96">
        <v>217</v>
      </c>
      <c r="B225" s="492" t="s">
        <v>934</v>
      </c>
      <c r="C225" s="493" t="s">
        <v>857</v>
      </c>
      <c r="D225" s="489">
        <v>28001068758</v>
      </c>
      <c r="E225" s="88"/>
      <c r="F225" s="490" t="s">
        <v>609</v>
      </c>
      <c r="G225" s="77">
        <f t="shared" si="3"/>
        <v>100</v>
      </c>
      <c r="H225" s="487">
        <v>78.400000000000006</v>
      </c>
      <c r="I225" s="4"/>
    </row>
    <row r="226" spans="1:9" ht="45" x14ac:dyDescent="0.2">
      <c r="A226" s="96">
        <v>218</v>
      </c>
      <c r="B226" s="492" t="s">
        <v>935</v>
      </c>
      <c r="C226" s="493" t="s">
        <v>847</v>
      </c>
      <c r="D226" s="489">
        <v>28001089216</v>
      </c>
      <c r="E226" s="88"/>
      <c r="F226" s="490" t="s">
        <v>609</v>
      </c>
      <c r="G226" s="77">
        <f t="shared" si="3"/>
        <v>100</v>
      </c>
      <c r="H226" s="487">
        <v>78.400000000000006</v>
      </c>
      <c r="I226" s="4"/>
    </row>
    <row r="227" spans="1:9" ht="45" x14ac:dyDescent="0.2">
      <c r="A227" s="96">
        <v>219</v>
      </c>
      <c r="B227" s="492" t="s">
        <v>936</v>
      </c>
      <c r="C227" s="493" t="s">
        <v>847</v>
      </c>
      <c r="D227" s="489">
        <v>28001080553</v>
      </c>
      <c r="E227" s="88"/>
      <c r="F227" s="490" t="s">
        <v>609</v>
      </c>
      <c r="G227" s="77">
        <f t="shared" si="3"/>
        <v>100</v>
      </c>
      <c r="H227" s="487">
        <v>78.400000000000006</v>
      </c>
      <c r="I227" s="4"/>
    </row>
    <row r="228" spans="1:9" ht="45" x14ac:dyDescent="0.2">
      <c r="A228" s="96">
        <v>220</v>
      </c>
      <c r="B228" s="492" t="s">
        <v>937</v>
      </c>
      <c r="C228" s="493" t="s">
        <v>938</v>
      </c>
      <c r="D228" s="489">
        <v>19001068464</v>
      </c>
      <c r="E228" s="88"/>
      <c r="F228" s="490" t="s">
        <v>609</v>
      </c>
      <c r="G228" s="77">
        <f t="shared" si="3"/>
        <v>100</v>
      </c>
      <c r="H228" s="487">
        <v>78.400000000000006</v>
      </c>
      <c r="I228" s="4"/>
    </row>
    <row r="229" spans="1:9" ht="45" x14ac:dyDescent="0.2">
      <c r="A229" s="96">
        <v>221</v>
      </c>
      <c r="B229" s="492" t="s">
        <v>939</v>
      </c>
      <c r="C229" s="493" t="s">
        <v>940</v>
      </c>
      <c r="D229" s="489">
        <v>28001057529</v>
      </c>
      <c r="E229" s="88"/>
      <c r="F229" s="490" t="s">
        <v>609</v>
      </c>
      <c r="G229" s="77">
        <f t="shared" si="3"/>
        <v>100</v>
      </c>
      <c r="H229" s="487">
        <v>78.400000000000006</v>
      </c>
      <c r="I229" s="4"/>
    </row>
    <row r="230" spans="1:9" ht="45" x14ac:dyDescent="0.2">
      <c r="A230" s="96">
        <v>222</v>
      </c>
      <c r="B230" s="492" t="s">
        <v>941</v>
      </c>
      <c r="C230" s="493" t="s">
        <v>942</v>
      </c>
      <c r="D230" s="489">
        <v>28001043682</v>
      </c>
      <c r="E230" s="88"/>
      <c r="F230" s="490" t="s">
        <v>609</v>
      </c>
      <c r="G230" s="77">
        <f t="shared" si="3"/>
        <v>100</v>
      </c>
      <c r="H230" s="487">
        <v>78.400000000000006</v>
      </c>
      <c r="I230" s="4"/>
    </row>
    <row r="231" spans="1:9" ht="45" x14ac:dyDescent="0.2">
      <c r="A231" s="96">
        <v>223</v>
      </c>
      <c r="B231" s="492" t="s">
        <v>943</v>
      </c>
      <c r="C231" s="493" t="s">
        <v>944</v>
      </c>
      <c r="D231" s="489">
        <v>28001005106</v>
      </c>
      <c r="E231" s="88"/>
      <c r="F231" s="490" t="s">
        <v>609</v>
      </c>
      <c r="G231" s="77">
        <f t="shared" si="3"/>
        <v>100</v>
      </c>
      <c r="H231" s="487">
        <v>78.400000000000006</v>
      </c>
      <c r="I231" s="4"/>
    </row>
    <row r="232" spans="1:9" ht="45" x14ac:dyDescent="0.2">
      <c r="A232" s="96">
        <v>224</v>
      </c>
      <c r="B232" s="492" t="s">
        <v>945</v>
      </c>
      <c r="C232" s="493" t="s">
        <v>741</v>
      </c>
      <c r="D232" s="489">
        <v>28001109335</v>
      </c>
      <c r="E232" s="88"/>
      <c r="F232" s="490" t="s">
        <v>609</v>
      </c>
      <c r="G232" s="77">
        <f t="shared" si="3"/>
        <v>100</v>
      </c>
      <c r="H232" s="487">
        <v>78.400000000000006</v>
      </c>
      <c r="I232" s="4"/>
    </row>
    <row r="233" spans="1:9" ht="45" x14ac:dyDescent="0.2">
      <c r="A233" s="96">
        <v>225</v>
      </c>
      <c r="B233" s="492" t="s">
        <v>946</v>
      </c>
      <c r="C233" s="493" t="s">
        <v>947</v>
      </c>
      <c r="D233" s="489">
        <v>28001114798</v>
      </c>
      <c r="E233" s="88"/>
      <c r="F233" s="490" t="s">
        <v>609</v>
      </c>
      <c r="G233" s="77">
        <f t="shared" si="3"/>
        <v>100</v>
      </c>
      <c r="H233" s="487">
        <v>78.400000000000006</v>
      </c>
      <c r="I233" s="4"/>
    </row>
    <row r="234" spans="1:9" ht="45" x14ac:dyDescent="0.2">
      <c r="A234" s="96">
        <v>226</v>
      </c>
      <c r="B234" s="492" t="s">
        <v>948</v>
      </c>
      <c r="C234" s="493" t="s">
        <v>949</v>
      </c>
      <c r="D234" s="489">
        <v>28001082410</v>
      </c>
      <c r="E234" s="88"/>
      <c r="F234" s="490" t="s">
        <v>609</v>
      </c>
      <c r="G234" s="77">
        <f t="shared" si="3"/>
        <v>100</v>
      </c>
      <c r="H234" s="487">
        <v>78.400000000000006</v>
      </c>
      <c r="I234" s="4"/>
    </row>
    <row r="235" spans="1:9" ht="45" x14ac:dyDescent="0.2">
      <c r="A235" s="96">
        <v>227</v>
      </c>
      <c r="B235" s="492" t="s">
        <v>712</v>
      </c>
      <c r="C235" s="493" t="s">
        <v>950</v>
      </c>
      <c r="D235" s="489">
        <v>28001111441</v>
      </c>
      <c r="E235" s="88"/>
      <c r="F235" s="490" t="s">
        <v>609</v>
      </c>
      <c r="G235" s="77">
        <f t="shared" si="3"/>
        <v>100</v>
      </c>
      <c r="H235" s="487">
        <v>78.400000000000006</v>
      </c>
      <c r="I235" s="4"/>
    </row>
    <row r="236" spans="1:9" ht="45" x14ac:dyDescent="0.2">
      <c r="A236" s="96">
        <v>228</v>
      </c>
      <c r="B236" s="492" t="s">
        <v>951</v>
      </c>
      <c r="C236" s="493" t="s">
        <v>847</v>
      </c>
      <c r="D236" s="489">
        <v>28001014930</v>
      </c>
      <c r="E236" s="88"/>
      <c r="F236" s="490" t="s">
        <v>609</v>
      </c>
      <c r="G236" s="77">
        <f t="shared" si="3"/>
        <v>100</v>
      </c>
      <c r="H236" s="487">
        <v>78.400000000000006</v>
      </c>
      <c r="I236" s="4"/>
    </row>
    <row r="237" spans="1:9" ht="45" x14ac:dyDescent="0.2">
      <c r="A237" s="96">
        <v>229</v>
      </c>
      <c r="B237" s="492" t="s">
        <v>634</v>
      </c>
      <c r="C237" s="493" t="s">
        <v>727</v>
      </c>
      <c r="D237" s="489">
        <v>28001044856</v>
      </c>
      <c r="E237" s="88"/>
      <c r="F237" s="490" t="s">
        <v>609</v>
      </c>
      <c r="G237" s="77">
        <f t="shared" si="3"/>
        <v>100</v>
      </c>
      <c r="H237" s="487">
        <v>78.400000000000006</v>
      </c>
      <c r="I237" s="4"/>
    </row>
    <row r="238" spans="1:9" ht="45" x14ac:dyDescent="0.2">
      <c r="A238" s="96">
        <v>230</v>
      </c>
      <c r="B238" s="492" t="s">
        <v>952</v>
      </c>
      <c r="C238" s="493" t="s">
        <v>953</v>
      </c>
      <c r="D238" s="489">
        <v>28001038651</v>
      </c>
      <c r="E238" s="88"/>
      <c r="F238" s="490" t="s">
        <v>609</v>
      </c>
      <c r="G238" s="77">
        <f t="shared" si="3"/>
        <v>100</v>
      </c>
      <c r="H238" s="487">
        <v>78.400000000000006</v>
      </c>
      <c r="I238" s="4"/>
    </row>
    <row r="239" spans="1:9" ht="45" x14ac:dyDescent="0.2">
      <c r="A239" s="96">
        <v>231</v>
      </c>
      <c r="B239" s="492" t="s">
        <v>610</v>
      </c>
      <c r="C239" s="493" t="s">
        <v>938</v>
      </c>
      <c r="D239" s="489">
        <v>62003009991</v>
      </c>
      <c r="E239" s="88"/>
      <c r="F239" s="490" t="s">
        <v>609</v>
      </c>
      <c r="G239" s="77">
        <f t="shared" si="3"/>
        <v>100</v>
      </c>
      <c r="H239" s="487">
        <v>78.400000000000006</v>
      </c>
      <c r="I239" s="4"/>
    </row>
    <row r="240" spans="1:9" ht="45" x14ac:dyDescent="0.2">
      <c r="A240" s="96">
        <v>232</v>
      </c>
      <c r="B240" s="492" t="s">
        <v>610</v>
      </c>
      <c r="C240" s="493" t="s">
        <v>699</v>
      </c>
      <c r="D240" s="489">
        <v>59003004280</v>
      </c>
      <c r="E240" s="88"/>
      <c r="F240" s="490" t="s">
        <v>609</v>
      </c>
      <c r="G240" s="77">
        <f t="shared" si="3"/>
        <v>100</v>
      </c>
      <c r="H240" s="487">
        <v>78.400000000000006</v>
      </c>
      <c r="I240" s="4"/>
    </row>
    <row r="241" spans="1:9" ht="45" x14ac:dyDescent="0.2">
      <c r="A241" s="96">
        <v>233</v>
      </c>
      <c r="B241" s="492" t="s">
        <v>954</v>
      </c>
      <c r="C241" s="493" t="s">
        <v>955</v>
      </c>
      <c r="D241" s="489">
        <v>54001026461</v>
      </c>
      <c r="E241" s="88"/>
      <c r="F241" s="490" t="s">
        <v>609</v>
      </c>
      <c r="G241" s="77">
        <f t="shared" si="3"/>
        <v>100</v>
      </c>
      <c r="H241" s="487">
        <v>78.400000000000006</v>
      </c>
      <c r="I241" s="4"/>
    </row>
    <row r="242" spans="1:9" ht="45" x14ac:dyDescent="0.2">
      <c r="A242" s="96">
        <v>234</v>
      </c>
      <c r="B242" s="492" t="s">
        <v>956</v>
      </c>
      <c r="C242" s="493" t="s">
        <v>957</v>
      </c>
      <c r="D242" s="489">
        <v>10001060597</v>
      </c>
      <c r="E242" s="88"/>
      <c r="F242" s="490" t="s">
        <v>609</v>
      </c>
      <c r="G242" s="77">
        <f t="shared" si="3"/>
        <v>100</v>
      </c>
      <c r="H242" s="487">
        <v>78.400000000000006</v>
      </c>
      <c r="I242" s="4"/>
    </row>
    <row r="243" spans="1:9" ht="45" x14ac:dyDescent="0.2">
      <c r="A243" s="96">
        <v>235</v>
      </c>
      <c r="B243" s="492" t="s">
        <v>873</v>
      </c>
      <c r="C243" s="493" t="s">
        <v>958</v>
      </c>
      <c r="D243" s="489">
        <v>28001032034</v>
      </c>
      <c r="E243" s="88"/>
      <c r="F243" s="490" t="s">
        <v>609</v>
      </c>
      <c r="G243" s="77">
        <f t="shared" si="3"/>
        <v>100</v>
      </c>
      <c r="H243" s="487">
        <v>78.400000000000006</v>
      </c>
      <c r="I243" s="4"/>
    </row>
    <row r="244" spans="1:9" ht="45" x14ac:dyDescent="0.2">
      <c r="A244" s="96">
        <v>236</v>
      </c>
      <c r="B244" s="492" t="s">
        <v>910</v>
      </c>
      <c r="C244" s="493" t="s">
        <v>727</v>
      </c>
      <c r="D244" s="489">
        <v>28001003367</v>
      </c>
      <c r="E244" s="88"/>
      <c r="F244" s="490" t="s">
        <v>609</v>
      </c>
      <c r="G244" s="77">
        <f t="shared" si="3"/>
        <v>100</v>
      </c>
      <c r="H244" s="487">
        <v>78.400000000000006</v>
      </c>
      <c r="I244" s="4"/>
    </row>
    <row r="245" spans="1:9" ht="45" x14ac:dyDescent="0.2">
      <c r="A245" s="96">
        <v>237</v>
      </c>
      <c r="B245" s="492" t="s">
        <v>959</v>
      </c>
      <c r="C245" s="493" t="s">
        <v>960</v>
      </c>
      <c r="D245" s="489">
        <v>28001089361</v>
      </c>
      <c r="E245" s="88"/>
      <c r="F245" s="490" t="s">
        <v>609</v>
      </c>
      <c r="G245" s="77">
        <f t="shared" si="3"/>
        <v>100</v>
      </c>
      <c r="H245" s="487">
        <v>78.400000000000006</v>
      </c>
      <c r="I245" s="4"/>
    </row>
    <row r="246" spans="1:9" ht="45" x14ac:dyDescent="0.2">
      <c r="A246" s="96">
        <v>238</v>
      </c>
      <c r="B246" s="492" t="s">
        <v>961</v>
      </c>
      <c r="C246" s="493" t="s">
        <v>962</v>
      </c>
      <c r="D246" s="489">
        <v>19001006259</v>
      </c>
      <c r="E246" s="88"/>
      <c r="F246" s="490" t="s">
        <v>609</v>
      </c>
      <c r="G246" s="77">
        <f t="shared" si="3"/>
        <v>100</v>
      </c>
      <c r="H246" s="487">
        <v>78.400000000000006</v>
      </c>
      <c r="I246" s="4"/>
    </row>
    <row r="247" spans="1:9" ht="45" x14ac:dyDescent="0.2">
      <c r="A247" s="96">
        <v>239</v>
      </c>
      <c r="B247" s="492" t="s">
        <v>963</v>
      </c>
      <c r="C247" s="493" t="s">
        <v>964</v>
      </c>
      <c r="D247" s="489">
        <v>51001003973</v>
      </c>
      <c r="E247" s="88"/>
      <c r="F247" s="490" t="s">
        <v>609</v>
      </c>
      <c r="G247" s="77">
        <f t="shared" si="3"/>
        <v>100</v>
      </c>
      <c r="H247" s="487">
        <v>78.400000000000006</v>
      </c>
      <c r="I247" s="4"/>
    </row>
    <row r="248" spans="1:9" ht="45" x14ac:dyDescent="0.2">
      <c r="A248" s="96">
        <v>240</v>
      </c>
      <c r="B248" s="492" t="s">
        <v>610</v>
      </c>
      <c r="C248" s="493" t="s">
        <v>965</v>
      </c>
      <c r="D248" s="489">
        <v>62009007134</v>
      </c>
      <c r="E248" s="88"/>
      <c r="F248" s="490" t="s">
        <v>609</v>
      </c>
      <c r="G248" s="77">
        <f t="shared" si="3"/>
        <v>100</v>
      </c>
      <c r="H248" s="487">
        <v>78.400000000000006</v>
      </c>
      <c r="I248" s="4"/>
    </row>
    <row r="249" spans="1:9" ht="45" x14ac:dyDescent="0.2">
      <c r="A249" s="96">
        <v>241</v>
      </c>
      <c r="B249" s="492" t="s">
        <v>966</v>
      </c>
      <c r="C249" s="493" t="s">
        <v>967</v>
      </c>
      <c r="D249" s="489">
        <v>62006061945</v>
      </c>
      <c r="E249" s="88"/>
      <c r="F249" s="490" t="s">
        <v>609</v>
      </c>
      <c r="G249" s="77">
        <f t="shared" si="3"/>
        <v>100</v>
      </c>
      <c r="H249" s="487">
        <v>78.400000000000006</v>
      </c>
      <c r="I249" s="4"/>
    </row>
    <row r="250" spans="1:9" ht="45" x14ac:dyDescent="0.2">
      <c r="A250" s="96">
        <v>242</v>
      </c>
      <c r="B250" s="492" t="s">
        <v>622</v>
      </c>
      <c r="C250" s="493" t="s">
        <v>968</v>
      </c>
      <c r="D250" s="489">
        <v>19001082465</v>
      </c>
      <c r="E250" s="88"/>
      <c r="F250" s="490" t="s">
        <v>609</v>
      </c>
      <c r="G250" s="77">
        <f t="shared" si="3"/>
        <v>100</v>
      </c>
      <c r="H250" s="487">
        <v>78.400000000000006</v>
      </c>
      <c r="I250" s="4"/>
    </row>
    <row r="251" spans="1:9" ht="45" x14ac:dyDescent="0.2">
      <c r="A251" s="96">
        <v>243</v>
      </c>
      <c r="B251" s="492" t="s">
        <v>969</v>
      </c>
      <c r="C251" s="493" t="s">
        <v>970</v>
      </c>
      <c r="D251" s="489">
        <v>19001011719</v>
      </c>
      <c r="E251" s="88"/>
      <c r="F251" s="490" t="s">
        <v>609</v>
      </c>
      <c r="G251" s="77">
        <f t="shared" si="3"/>
        <v>100</v>
      </c>
      <c r="H251" s="487">
        <v>78.400000000000006</v>
      </c>
      <c r="I251" s="4"/>
    </row>
    <row r="252" spans="1:9" ht="45" x14ac:dyDescent="0.2">
      <c r="A252" s="96">
        <v>244</v>
      </c>
      <c r="B252" s="492" t="s">
        <v>971</v>
      </c>
      <c r="C252" s="493" t="s">
        <v>972</v>
      </c>
      <c r="D252" s="489">
        <v>19001104290</v>
      </c>
      <c r="E252" s="88"/>
      <c r="F252" s="490" t="s">
        <v>609</v>
      </c>
      <c r="G252" s="77">
        <f t="shared" si="3"/>
        <v>100</v>
      </c>
      <c r="H252" s="487">
        <v>78.400000000000006</v>
      </c>
      <c r="I252" s="4"/>
    </row>
    <row r="253" spans="1:9" ht="45" x14ac:dyDescent="0.2">
      <c r="A253" s="96">
        <v>245</v>
      </c>
      <c r="B253" s="492" t="s">
        <v>973</v>
      </c>
      <c r="C253" s="493" t="s">
        <v>974</v>
      </c>
      <c r="D253" s="489">
        <v>19001110075</v>
      </c>
      <c r="E253" s="88"/>
      <c r="F253" s="490" t="s">
        <v>609</v>
      </c>
      <c r="G253" s="77">
        <f t="shared" si="3"/>
        <v>100</v>
      </c>
      <c r="H253" s="487">
        <v>78.400000000000006</v>
      </c>
      <c r="I253" s="4"/>
    </row>
    <row r="254" spans="1:9" ht="45" x14ac:dyDescent="0.2">
      <c r="A254" s="96">
        <v>246</v>
      </c>
      <c r="B254" s="492" t="s">
        <v>975</v>
      </c>
      <c r="C254" s="493" t="s">
        <v>976</v>
      </c>
      <c r="D254" s="489">
        <v>62006030376</v>
      </c>
      <c r="E254" s="88"/>
      <c r="F254" s="490" t="s">
        <v>609</v>
      </c>
      <c r="G254" s="77">
        <f t="shared" si="3"/>
        <v>100</v>
      </c>
      <c r="H254" s="487">
        <v>78.400000000000006</v>
      </c>
      <c r="I254" s="4"/>
    </row>
    <row r="255" spans="1:9" ht="45" x14ac:dyDescent="0.2">
      <c r="A255" s="96">
        <v>247</v>
      </c>
      <c r="B255" s="492" t="s">
        <v>754</v>
      </c>
      <c r="C255" s="493" t="s">
        <v>977</v>
      </c>
      <c r="D255" s="489">
        <v>19201116926</v>
      </c>
      <c r="E255" s="88"/>
      <c r="F255" s="490" t="s">
        <v>609</v>
      </c>
      <c r="G255" s="77">
        <f t="shared" si="3"/>
        <v>100</v>
      </c>
      <c r="H255" s="487">
        <v>78.400000000000006</v>
      </c>
      <c r="I255" s="4"/>
    </row>
    <row r="256" spans="1:9" ht="45" x14ac:dyDescent="0.2">
      <c r="A256" s="96">
        <v>248</v>
      </c>
      <c r="B256" s="492" t="s">
        <v>978</v>
      </c>
      <c r="C256" s="493" t="s">
        <v>979</v>
      </c>
      <c r="D256" s="489">
        <v>60001103797</v>
      </c>
      <c r="E256" s="88"/>
      <c r="F256" s="490" t="s">
        <v>609</v>
      </c>
      <c r="G256" s="77">
        <f t="shared" si="3"/>
        <v>100</v>
      </c>
      <c r="H256" s="487">
        <v>78.400000000000006</v>
      </c>
      <c r="I256" s="4"/>
    </row>
    <row r="257" spans="1:9" ht="45" x14ac:dyDescent="0.2">
      <c r="A257" s="96">
        <v>249</v>
      </c>
      <c r="B257" s="492" t="s">
        <v>966</v>
      </c>
      <c r="C257" s="493" t="s">
        <v>980</v>
      </c>
      <c r="D257" s="489">
        <v>19001106686</v>
      </c>
      <c r="E257" s="88"/>
      <c r="F257" s="490" t="s">
        <v>609</v>
      </c>
      <c r="G257" s="77">
        <f t="shared" si="3"/>
        <v>100</v>
      </c>
      <c r="H257" s="487">
        <v>78.400000000000006</v>
      </c>
      <c r="I257" s="4"/>
    </row>
    <row r="258" spans="1:9" ht="45" x14ac:dyDescent="0.2">
      <c r="A258" s="96">
        <v>250</v>
      </c>
      <c r="B258" s="492" t="s">
        <v>981</v>
      </c>
      <c r="C258" s="493" t="s">
        <v>982</v>
      </c>
      <c r="D258" s="489">
        <v>19001001143</v>
      </c>
      <c r="E258" s="88"/>
      <c r="F258" s="490" t="s">
        <v>609</v>
      </c>
      <c r="G258" s="77">
        <f t="shared" si="3"/>
        <v>100</v>
      </c>
      <c r="H258" s="487">
        <v>78.400000000000006</v>
      </c>
      <c r="I258" s="4"/>
    </row>
    <row r="259" spans="1:9" ht="45" x14ac:dyDescent="0.2">
      <c r="A259" s="96">
        <v>251</v>
      </c>
      <c r="B259" s="492" t="s">
        <v>779</v>
      </c>
      <c r="C259" s="493" t="s">
        <v>983</v>
      </c>
      <c r="D259" s="489">
        <v>19001070891</v>
      </c>
      <c r="E259" s="88"/>
      <c r="F259" s="490" t="s">
        <v>609</v>
      </c>
      <c r="G259" s="77">
        <f t="shared" si="3"/>
        <v>100</v>
      </c>
      <c r="H259" s="487">
        <v>78.400000000000006</v>
      </c>
      <c r="I259" s="4"/>
    </row>
    <row r="260" spans="1:9" ht="45" x14ac:dyDescent="0.2">
      <c r="A260" s="96">
        <v>252</v>
      </c>
      <c r="B260" s="492" t="s">
        <v>963</v>
      </c>
      <c r="C260" s="493" t="s">
        <v>984</v>
      </c>
      <c r="D260" s="489">
        <v>19001032289</v>
      </c>
      <c r="E260" s="88"/>
      <c r="F260" s="490" t="s">
        <v>609</v>
      </c>
      <c r="G260" s="77">
        <f t="shared" si="3"/>
        <v>100</v>
      </c>
      <c r="H260" s="487">
        <v>78.400000000000006</v>
      </c>
      <c r="I260" s="4"/>
    </row>
    <row r="261" spans="1:9" ht="45" x14ac:dyDescent="0.2">
      <c r="A261" s="96">
        <v>253</v>
      </c>
      <c r="B261" s="492" t="s">
        <v>985</v>
      </c>
      <c r="C261" s="493" t="s">
        <v>968</v>
      </c>
      <c r="D261" s="489">
        <v>62005026991</v>
      </c>
      <c r="E261" s="88"/>
      <c r="F261" s="490" t="s">
        <v>609</v>
      </c>
      <c r="G261" s="77">
        <f t="shared" si="3"/>
        <v>100</v>
      </c>
      <c r="H261" s="487">
        <v>78.400000000000006</v>
      </c>
      <c r="I261" s="4"/>
    </row>
    <row r="262" spans="1:9" ht="45" x14ac:dyDescent="0.2">
      <c r="A262" s="96">
        <v>254</v>
      </c>
      <c r="B262" s="492" t="s">
        <v>610</v>
      </c>
      <c r="C262" s="493" t="s">
        <v>986</v>
      </c>
      <c r="D262" s="489">
        <v>19001019637</v>
      </c>
      <c r="E262" s="88"/>
      <c r="F262" s="490" t="s">
        <v>609</v>
      </c>
      <c r="G262" s="77">
        <f t="shared" si="3"/>
        <v>100</v>
      </c>
      <c r="H262" s="487">
        <v>78.400000000000006</v>
      </c>
      <c r="I262" s="4"/>
    </row>
    <row r="263" spans="1:9" ht="45" x14ac:dyDescent="0.2">
      <c r="A263" s="96">
        <v>255</v>
      </c>
      <c r="B263" s="492" t="s">
        <v>987</v>
      </c>
      <c r="C263" s="493" t="s">
        <v>988</v>
      </c>
      <c r="D263" s="489">
        <v>19001071250</v>
      </c>
      <c r="E263" s="88"/>
      <c r="F263" s="490" t="s">
        <v>609</v>
      </c>
      <c r="G263" s="77">
        <f t="shared" si="3"/>
        <v>100</v>
      </c>
      <c r="H263" s="487">
        <v>78.400000000000006</v>
      </c>
      <c r="I263" s="4"/>
    </row>
    <row r="264" spans="1:9" ht="45" x14ac:dyDescent="0.2">
      <c r="A264" s="96">
        <v>256</v>
      </c>
      <c r="B264" s="492" t="s">
        <v>989</v>
      </c>
      <c r="C264" s="493" t="s">
        <v>990</v>
      </c>
      <c r="D264" s="489">
        <v>19001104788</v>
      </c>
      <c r="E264" s="88"/>
      <c r="F264" s="490" t="s">
        <v>609</v>
      </c>
      <c r="G264" s="77">
        <f t="shared" si="3"/>
        <v>100</v>
      </c>
      <c r="H264" s="487">
        <v>78.400000000000006</v>
      </c>
      <c r="I264" s="4"/>
    </row>
    <row r="265" spans="1:9" ht="45" x14ac:dyDescent="0.2">
      <c r="A265" s="96">
        <v>257</v>
      </c>
      <c r="B265" s="492" t="s">
        <v>991</v>
      </c>
      <c r="C265" s="493" t="s">
        <v>992</v>
      </c>
      <c r="D265" s="489">
        <v>19001033664</v>
      </c>
      <c r="E265" s="88"/>
      <c r="F265" s="490" t="s">
        <v>609</v>
      </c>
      <c r="G265" s="77">
        <f t="shared" si="3"/>
        <v>100</v>
      </c>
      <c r="H265" s="487">
        <v>78.400000000000006</v>
      </c>
      <c r="I265" s="4"/>
    </row>
    <row r="266" spans="1:9" ht="45" x14ac:dyDescent="0.2">
      <c r="A266" s="96">
        <v>258</v>
      </c>
      <c r="B266" s="492" t="s">
        <v>993</v>
      </c>
      <c r="C266" s="493" t="s">
        <v>994</v>
      </c>
      <c r="D266" s="489">
        <v>51001007819</v>
      </c>
      <c r="E266" s="88"/>
      <c r="F266" s="490" t="s">
        <v>609</v>
      </c>
      <c r="G266" s="77">
        <f t="shared" si="3"/>
        <v>100</v>
      </c>
      <c r="H266" s="487">
        <v>78.400000000000006</v>
      </c>
      <c r="I266" s="4"/>
    </row>
    <row r="267" spans="1:9" ht="45" x14ac:dyDescent="0.2">
      <c r="A267" s="96">
        <v>259</v>
      </c>
      <c r="B267" s="492" t="s">
        <v>995</v>
      </c>
      <c r="C267" s="493" t="s">
        <v>996</v>
      </c>
      <c r="D267" s="489">
        <v>19001017485</v>
      </c>
      <c r="E267" s="88"/>
      <c r="F267" s="490" t="s">
        <v>609</v>
      </c>
      <c r="G267" s="77">
        <f t="shared" si="3"/>
        <v>100</v>
      </c>
      <c r="H267" s="487">
        <v>78.400000000000006</v>
      </c>
      <c r="I267" s="4"/>
    </row>
    <row r="268" spans="1:9" ht="45" x14ac:dyDescent="0.2">
      <c r="A268" s="96">
        <v>260</v>
      </c>
      <c r="B268" s="492" t="s">
        <v>997</v>
      </c>
      <c r="C268" s="493" t="s">
        <v>998</v>
      </c>
      <c r="D268" s="489">
        <v>62004010511</v>
      </c>
      <c r="E268" s="88"/>
      <c r="F268" s="490" t="s">
        <v>609</v>
      </c>
      <c r="G268" s="77">
        <f t="shared" si="3"/>
        <v>100</v>
      </c>
      <c r="H268" s="487">
        <v>78.400000000000006</v>
      </c>
      <c r="I268" s="4"/>
    </row>
    <row r="269" spans="1:9" ht="45" x14ac:dyDescent="0.2">
      <c r="A269" s="96">
        <v>261</v>
      </c>
      <c r="B269" s="492" t="s">
        <v>969</v>
      </c>
      <c r="C269" s="493" t="s">
        <v>999</v>
      </c>
      <c r="D269" s="489">
        <v>19001039856</v>
      </c>
      <c r="E269" s="88"/>
      <c r="F269" s="490" t="s">
        <v>609</v>
      </c>
      <c r="G269" s="77">
        <f t="shared" si="3"/>
        <v>100</v>
      </c>
      <c r="H269" s="487">
        <v>78.400000000000006</v>
      </c>
      <c r="I269" s="4"/>
    </row>
    <row r="270" spans="1:9" ht="45" x14ac:dyDescent="0.2">
      <c r="A270" s="96">
        <v>262</v>
      </c>
      <c r="B270" s="492" t="s">
        <v>1000</v>
      </c>
      <c r="C270" s="493" t="s">
        <v>1001</v>
      </c>
      <c r="D270" s="489">
        <v>19001060147</v>
      </c>
      <c r="E270" s="88"/>
      <c r="F270" s="490" t="s">
        <v>609</v>
      </c>
      <c r="G270" s="77">
        <f t="shared" si="3"/>
        <v>100</v>
      </c>
      <c r="H270" s="487">
        <v>78.400000000000006</v>
      </c>
      <c r="I270" s="4"/>
    </row>
    <row r="271" spans="1:9" ht="45" x14ac:dyDescent="0.2">
      <c r="A271" s="96">
        <v>263</v>
      </c>
      <c r="B271" s="492" t="s">
        <v>1002</v>
      </c>
      <c r="C271" s="493" t="s">
        <v>1003</v>
      </c>
      <c r="D271" s="489">
        <v>19001102934</v>
      </c>
      <c r="E271" s="88"/>
      <c r="F271" s="490" t="s">
        <v>609</v>
      </c>
      <c r="G271" s="77">
        <f t="shared" si="3"/>
        <v>100</v>
      </c>
      <c r="H271" s="487">
        <v>78.400000000000006</v>
      </c>
      <c r="I271" s="4"/>
    </row>
    <row r="272" spans="1:9" ht="45" x14ac:dyDescent="0.2">
      <c r="A272" s="96">
        <v>264</v>
      </c>
      <c r="B272" s="492" t="s">
        <v>678</v>
      </c>
      <c r="C272" s="493" t="s">
        <v>1004</v>
      </c>
      <c r="D272" s="489">
        <v>62009000590</v>
      </c>
      <c r="E272" s="88"/>
      <c r="F272" s="490" t="s">
        <v>609</v>
      </c>
      <c r="G272" s="77">
        <f t="shared" si="3"/>
        <v>100</v>
      </c>
      <c r="H272" s="487">
        <v>78.400000000000006</v>
      </c>
      <c r="I272" s="4"/>
    </row>
    <row r="273" spans="1:9" ht="45" x14ac:dyDescent="0.2">
      <c r="A273" s="96">
        <v>265</v>
      </c>
      <c r="B273" s="492" t="s">
        <v>1005</v>
      </c>
      <c r="C273" s="493" t="s">
        <v>1006</v>
      </c>
      <c r="D273" s="489">
        <v>62006044163</v>
      </c>
      <c r="E273" s="88"/>
      <c r="F273" s="490" t="s">
        <v>609</v>
      </c>
      <c r="G273" s="77">
        <f t="shared" si="3"/>
        <v>100</v>
      </c>
      <c r="H273" s="487">
        <v>78.400000000000006</v>
      </c>
      <c r="I273" s="4"/>
    </row>
    <row r="274" spans="1:9" ht="45" x14ac:dyDescent="0.2">
      <c r="A274" s="96">
        <v>266</v>
      </c>
      <c r="B274" s="492" t="s">
        <v>1007</v>
      </c>
      <c r="C274" s="493" t="s">
        <v>1008</v>
      </c>
      <c r="D274" s="489">
        <v>62002003442</v>
      </c>
      <c r="E274" s="88"/>
      <c r="F274" s="490" t="s">
        <v>609</v>
      </c>
      <c r="G274" s="77">
        <f t="shared" si="3"/>
        <v>100</v>
      </c>
      <c r="H274" s="487">
        <v>78.400000000000006</v>
      </c>
      <c r="I274" s="4"/>
    </row>
    <row r="275" spans="1:9" ht="45" x14ac:dyDescent="0.2">
      <c r="A275" s="96">
        <v>267</v>
      </c>
      <c r="B275" s="492" t="s">
        <v>606</v>
      </c>
      <c r="C275" s="493" t="s">
        <v>1009</v>
      </c>
      <c r="D275" s="489">
        <v>62003012525</v>
      </c>
      <c r="E275" s="88"/>
      <c r="F275" s="490" t="s">
        <v>609</v>
      </c>
      <c r="G275" s="77">
        <f t="shared" si="3"/>
        <v>100</v>
      </c>
      <c r="H275" s="487">
        <v>78.400000000000006</v>
      </c>
      <c r="I275" s="4"/>
    </row>
    <row r="276" spans="1:9" ht="45" x14ac:dyDescent="0.2">
      <c r="A276" s="96">
        <v>268</v>
      </c>
      <c r="B276" s="492" t="s">
        <v>1010</v>
      </c>
      <c r="C276" s="493" t="s">
        <v>1011</v>
      </c>
      <c r="D276" s="489">
        <v>48001000908</v>
      </c>
      <c r="E276" s="88"/>
      <c r="F276" s="490" t="s">
        <v>609</v>
      </c>
      <c r="G276" s="77">
        <f t="shared" si="3"/>
        <v>100</v>
      </c>
      <c r="H276" s="487">
        <v>78.400000000000006</v>
      </c>
      <c r="I276" s="4"/>
    </row>
    <row r="277" spans="1:9" ht="45" x14ac:dyDescent="0.2">
      <c r="A277" s="96">
        <v>269</v>
      </c>
      <c r="B277" s="492" t="s">
        <v>1012</v>
      </c>
      <c r="C277" s="493" t="s">
        <v>1013</v>
      </c>
      <c r="D277" s="489">
        <v>19001045586</v>
      </c>
      <c r="E277" s="88"/>
      <c r="F277" s="490" t="s">
        <v>609</v>
      </c>
      <c r="G277" s="77">
        <f t="shared" si="3"/>
        <v>100</v>
      </c>
      <c r="H277" s="487">
        <v>78.400000000000006</v>
      </c>
      <c r="I277" s="4"/>
    </row>
    <row r="278" spans="1:9" ht="45" x14ac:dyDescent="0.2">
      <c r="A278" s="96">
        <v>270</v>
      </c>
      <c r="B278" s="492" t="s">
        <v>577</v>
      </c>
      <c r="C278" s="493" t="s">
        <v>1014</v>
      </c>
      <c r="D278" s="489">
        <v>19001108144</v>
      </c>
      <c r="E278" s="88"/>
      <c r="F278" s="490" t="s">
        <v>609</v>
      </c>
      <c r="G278" s="77">
        <f t="shared" si="3"/>
        <v>100</v>
      </c>
      <c r="H278" s="487">
        <v>78.400000000000006</v>
      </c>
      <c r="I278" s="4"/>
    </row>
    <row r="279" spans="1:9" ht="45" x14ac:dyDescent="0.2">
      <c r="A279" s="96">
        <v>271</v>
      </c>
      <c r="B279" s="492" t="s">
        <v>1015</v>
      </c>
      <c r="C279" s="493" t="s">
        <v>831</v>
      </c>
      <c r="D279" s="489">
        <v>19001023888</v>
      </c>
      <c r="E279" s="88"/>
      <c r="F279" s="490" t="s">
        <v>609</v>
      </c>
      <c r="G279" s="77">
        <f t="shared" si="3"/>
        <v>100</v>
      </c>
      <c r="H279" s="487">
        <v>78.400000000000006</v>
      </c>
      <c r="I279" s="4"/>
    </row>
    <row r="280" spans="1:9" ht="45" x14ac:dyDescent="0.2">
      <c r="A280" s="96">
        <v>272</v>
      </c>
      <c r="B280" s="492" t="s">
        <v>1012</v>
      </c>
      <c r="C280" s="493" t="s">
        <v>1016</v>
      </c>
      <c r="D280" s="489">
        <v>19001050192</v>
      </c>
      <c r="E280" s="88"/>
      <c r="F280" s="490" t="s">
        <v>609</v>
      </c>
      <c r="G280" s="77">
        <f t="shared" si="3"/>
        <v>100</v>
      </c>
      <c r="H280" s="487">
        <v>78.400000000000006</v>
      </c>
      <c r="I280" s="4"/>
    </row>
    <row r="281" spans="1:9" ht="45" x14ac:dyDescent="0.2">
      <c r="A281" s="96">
        <v>273</v>
      </c>
      <c r="B281" s="492" t="s">
        <v>692</v>
      </c>
      <c r="C281" s="493" t="s">
        <v>1017</v>
      </c>
      <c r="D281" s="489">
        <v>19001103561</v>
      </c>
      <c r="E281" s="88"/>
      <c r="F281" s="490" t="s">
        <v>609</v>
      </c>
      <c r="G281" s="77">
        <f t="shared" si="3"/>
        <v>100</v>
      </c>
      <c r="H281" s="487">
        <v>78.400000000000006</v>
      </c>
      <c r="I281" s="4"/>
    </row>
    <row r="282" spans="1:9" ht="45" x14ac:dyDescent="0.2">
      <c r="A282" s="96">
        <v>274</v>
      </c>
      <c r="B282" s="492" t="s">
        <v>1018</v>
      </c>
      <c r="C282" s="493" t="s">
        <v>1019</v>
      </c>
      <c r="D282" s="489">
        <v>19001043742</v>
      </c>
      <c r="E282" s="88"/>
      <c r="F282" s="490" t="s">
        <v>609</v>
      </c>
      <c r="G282" s="77">
        <f t="shared" si="3"/>
        <v>100</v>
      </c>
      <c r="H282" s="487">
        <v>78.400000000000006</v>
      </c>
      <c r="I282" s="4"/>
    </row>
    <row r="283" spans="1:9" ht="45" x14ac:dyDescent="0.2">
      <c r="A283" s="96">
        <v>275</v>
      </c>
      <c r="B283" s="492" t="s">
        <v>981</v>
      </c>
      <c r="C283" s="493" t="s">
        <v>1020</v>
      </c>
      <c r="D283" s="489">
        <v>19001021951</v>
      </c>
      <c r="E283" s="88"/>
      <c r="F283" s="490" t="s">
        <v>609</v>
      </c>
      <c r="G283" s="77">
        <f t="shared" ref="G283:G346" si="4">H283/0.784</f>
        <v>100</v>
      </c>
      <c r="H283" s="487">
        <v>78.400000000000006</v>
      </c>
      <c r="I283" s="4"/>
    </row>
    <row r="284" spans="1:9" ht="45" x14ac:dyDescent="0.2">
      <c r="A284" s="96">
        <v>276</v>
      </c>
      <c r="B284" s="492" t="s">
        <v>1021</v>
      </c>
      <c r="C284" s="493" t="s">
        <v>1022</v>
      </c>
      <c r="D284" s="489">
        <v>62009003665</v>
      </c>
      <c r="E284" s="88"/>
      <c r="F284" s="490" t="s">
        <v>609</v>
      </c>
      <c r="G284" s="77">
        <f t="shared" si="4"/>
        <v>100</v>
      </c>
      <c r="H284" s="487">
        <v>78.400000000000006</v>
      </c>
      <c r="I284" s="4"/>
    </row>
    <row r="285" spans="1:9" ht="45" x14ac:dyDescent="0.2">
      <c r="A285" s="96">
        <v>277</v>
      </c>
      <c r="B285" s="492" t="s">
        <v>966</v>
      </c>
      <c r="C285" s="493" t="s">
        <v>1023</v>
      </c>
      <c r="D285" s="489">
        <v>62002005459</v>
      </c>
      <c r="E285" s="88"/>
      <c r="F285" s="490" t="s">
        <v>609</v>
      </c>
      <c r="G285" s="77">
        <f t="shared" si="4"/>
        <v>100</v>
      </c>
      <c r="H285" s="487">
        <v>78.400000000000006</v>
      </c>
      <c r="I285" s="4"/>
    </row>
    <row r="286" spans="1:9" ht="45" x14ac:dyDescent="0.2">
      <c r="A286" s="96">
        <v>278</v>
      </c>
      <c r="B286" s="492" t="s">
        <v>1024</v>
      </c>
      <c r="C286" s="493" t="s">
        <v>1025</v>
      </c>
      <c r="D286" s="489">
        <v>19001085192</v>
      </c>
      <c r="E286" s="88"/>
      <c r="F286" s="490" t="s">
        <v>609</v>
      </c>
      <c r="G286" s="77">
        <f t="shared" si="4"/>
        <v>100</v>
      </c>
      <c r="H286" s="487">
        <v>78.400000000000006</v>
      </c>
      <c r="I286" s="4"/>
    </row>
    <row r="287" spans="1:9" ht="45" x14ac:dyDescent="0.2">
      <c r="A287" s="96">
        <v>279</v>
      </c>
      <c r="B287" s="492" t="s">
        <v>997</v>
      </c>
      <c r="C287" s="493" t="s">
        <v>1026</v>
      </c>
      <c r="D287" s="489">
        <v>19001020312</v>
      </c>
      <c r="E287" s="88"/>
      <c r="F287" s="490" t="s">
        <v>609</v>
      </c>
      <c r="G287" s="77">
        <f t="shared" si="4"/>
        <v>100</v>
      </c>
      <c r="H287" s="487">
        <v>78.400000000000006</v>
      </c>
      <c r="I287" s="4"/>
    </row>
    <row r="288" spans="1:9" ht="45" x14ac:dyDescent="0.2">
      <c r="A288" s="96">
        <v>280</v>
      </c>
      <c r="B288" s="492" t="s">
        <v>1027</v>
      </c>
      <c r="C288" s="493" t="s">
        <v>1028</v>
      </c>
      <c r="D288" s="489">
        <v>62006000904</v>
      </c>
      <c r="E288" s="88"/>
      <c r="F288" s="490" t="s">
        <v>609</v>
      </c>
      <c r="G288" s="77">
        <f t="shared" si="4"/>
        <v>100</v>
      </c>
      <c r="H288" s="487">
        <v>78.400000000000006</v>
      </c>
      <c r="I288" s="4"/>
    </row>
    <row r="289" spans="1:9" ht="45" x14ac:dyDescent="0.2">
      <c r="A289" s="96">
        <v>281</v>
      </c>
      <c r="B289" s="492" t="s">
        <v>749</v>
      </c>
      <c r="C289" s="493" t="s">
        <v>1029</v>
      </c>
      <c r="D289" s="489">
        <v>62009006920</v>
      </c>
      <c r="E289" s="88"/>
      <c r="F289" s="490" t="s">
        <v>609</v>
      </c>
      <c r="G289" s="77">
        <f t="shared" si="4"/>
        <v>100</v>
      </c>
      <c r="H289" s="487">
        <v>78.400000000000006</v>
      </c>
      <c r="I289" s="4"/>
    </row>
    <row r="290" spans="1:9" ht="45" x14ac:dyDescent="0.2">
      <c r="A290" s="96">
        <v>282</v>
      </c>
      <c r="B290" s="492" t="s">
        <v>1030</v>
      </c>
      <c r="C290" s="493" t="s">
        <v>1009</v>
      </c>
      <c r="D290" s="489">
        <v>19001074001</v>
      </c>
      <c r="E290" s="88"/>
      <c r="F290" s="490" t="s">
        <v>609</v>
      </c>
      <c r="G290" s="77">
        <f t="shared" si="4"/>
        <v>100</v>
      </c>
      <c r="H290" s="487">
        <v>78.400000000000006</v>
      </c>
      <c r="I290" s="4"/>
    </row>
    <row r="291" spans="1:9" ht="45" x14ac:dyDescent="0.2">
      <c r="A291" s="96">
        <v>283</v>
      </c>
      <c r="B291" s="492" t="s">
        <v>1031</v>
      </c>
      <c r="C291" s="493" t="s">
        <v>1032</v>
      </c>
      <c r="D291" s="489">
        <v>19001109091</v>
      </c>
      <c r="E291" s="88"/>
      <c r="F291" s="490" t="s">
        <v>609</v>
      </c>
      <c r="G291" s="77">
        <f t="shared" si="4"/>
        <v>100</v>
      </c>
      <c r="H291" s="487">
        <v>78.400000000000006</v>
      </c>
      <c r="I291" s="4"/>
    </row>
    <row r="292" spans="1:9" ht="45" x14ac:dyDescent="0.2">
      <c r="A292" s="96">
        <v>284</v>
      </c>
      <c r="B292" s="492" t="s">
        <v>582</v>
      </c>
      <c r="C292" s="493" t="s">
        <v>1033</v>
      </c>
      <c r="D292" s="489">
        <v>1017056599</v>
      </c>
      <c r="E292" s="88"/>
      <c r="F292" s="490" t="s">
        <v>609</v>
      </c>
      <c r="G292" s="77">
        <f t="shared" si="4"/>
        <v>100</v>
      </c>
      <c r="H292" s="487">
        <v>78.400000000000006</v>
      </c>
      <c r="I292" s="4"/>
    </row>
    <row r="293" spans="1:9" ht="45" x14ac:dyDescent="0.2">
      <c r="A293" s="96">
        <v>285</v>
      </c>
      <c r="B293" s="492" t="s">
        <v>1034</v>
      </c>
      <c r="C293" s="493" t="s">
        <v>1035</v>
      </c>
      <c r="D293" s="489">
        <v>19001082237</v>
      </c>
      <c r="E293" s="88"/>
      <c r="F293" s="490" t="s">
        <v>609</v>
      </c>
      <c r="G293" s="77">
        <f t="shared" si="4"/>
        <v>100</v>
      </c>
      <c r="H293" s="487">
        <v>78.400000000000006</v>
      </c>
      <c r="I293" s="4"/>
    </row>
    <row r="294" spans="1:9" ht="45" x14ac:dyDescent="0.2">
      <c r="A294" s="96">
        <v>286</v>
      </c>
      <c r="B294" s="492" t="s">
        <v>1036</v>
      </c>
      <c r="C294" s="493" t="s">
        <v>1037</v>
      </c>
      <c r="D294" s="489">
        <v>62006056846</v>
      </c>
      <c r="E294" s="88"/>
      <c r="F294" s="490" t="s">
        <v>609</v>
      </c>
      <c r="G294" s="77">
        <f t="shared" si="4"/>
        <v>100</v>
      </c>
      <c r="H294" s="487">
        <v>78.400000000000006</v>
      </c>
      <c r="I294" s="4"/>
    </row>
    <row r="295" spans="1:9" ht="45" x14ac:dyDescent="0.2">
      <c r="A295" s="96">
        <v>287</v>
      </c>
      <c r="B295" s="492" t="s">
        <v>1038</v>
      </c>
      <c r="C295" s="493" t="s">
        <v>965</v>
      </c>
      <c r="D295" s="489">
        <v>19001019241</v>
      </c>
      <c r="E295" s="88"/>
      <c r="F295" s="490" t="s">
        <v>609</v>
      </c>
      <c r="G295" s="77">
        <f t="shared" si="4"/>
        <v>100</v>
      </c>
      <c r="H295" s="487">
        <v>78.400000000000006</v>
      </c>
      <c r="I295" s="4"/>
    </row>
    <row r="296" spans="1:9" ht="45" x14ac:dyDescent="0.2">
      <c r="A296" s="96">
        <v>288</v>
      </c>
      <c r="B296" s="492" t="s">
        <v>1039</v>
      </c>
      <c r="C296" s="493" t="s">
        <v>1040</v>
      </c>
      <c r="D296" s="489">
        <v>62009003183</v>
      </c>
      <c r="E296" s="88"/>
      <c r="F296" s="490" t="s">
        <v>609</v>
      </c>
      <c r="G296" s="77">
        <f t="shared" si="4"/>
        <v>100</v>
      </c>
      <c r="H296" s="487">
        <v>78.400000000000006</v>
      </c>
      <c r="I296" s="4"/>
    </row>
    <row r="297" spans="1:9" ht="45" x14ac:dyDescent="0.2">
      <c r="A297" s="96">
        <v>289</v>
      </c>
      <c r="B297" s="492" t="s">
        <v>1041</v>
      </c>
      <c r="C297" s="493" t="s">
        <v>1042</v>
      </c>
      <c r="D297" s="489">
        <v>19001038140</v>
      </c>
      <c r="E297" s="88"/>
      <c r="F297" s="490" t="s">
        <v>609</v>
      </c>
      <c r="G297" s="77">
        <f t="shared" si="4"/>
        <v>100</v>
      </c>
      <c r="H297" s="487">
        <v>78.400000000000006</v>
      </c>
      <c r="I297" s="4"/>
    </row>
    <row r="298" spans="1:9" ht="45" x14ac:dyDescent="0.2">
      <c r="A298" s="96">
        <v>290</v>
      </c>
      <c r="B298" s="492" t="s">
        <v>1043</v>
      </c>
      <c r="C298" s="493" t="s">
        <v>1044</v>
      </c>
      <c r="D298" s="489">
        <v>19001004338</v>
      </c>
      <c r="E298" s="88"/>
      <c r="F298" s="490" t="s">
        <v>609</v>
      </c>
      <c r="G298" s="77">
        <f t="shared" si="4"/>
        <v>100</v>
      </c>
      <c r="H298" s="487">
        <v>78.400000000000006</v>
      </c>
      <c r="I298" s="4"/>
    </row>
    <row r="299" spans="1:9" ht="45" x14ac:dyDescent="0.2">
      <c r="A299" s="96">
        <v>291</v>
      </c>
      <c r="B299" s="492" t="s">
        <v>1045</v>
      </c>
      <c r="C299" s="493" t="s">
        <v>1046</v>
      </c>
      <c r="D299" s="489">
        <v>62006029621</v>
      </c>
      <c r="E299" s="88"/>
      <c r="F299" s="490" t="s">
        <v>609</v>
      </c>
      <c r="G299" s="77">
        <f t="shared" si="4"/>
        <v>100</v>
      </c>
      <c r="H299" s="487">
        <v>78.400000000000006</v>
      </c>
      <c r="I299" s="4"/>
    </row>
    <row r="300" spans="1:9" ht="45" x14ac:dyDescent="0.2">
      <c r="A300" s="96">
        <v>292</v>
      </c>
      <c r="B300" s="492" t="s">
        <v>616</v>
      </c>
      <c r="C300" s="493" t="s">
        <v>1044</v>
      </c>
      <c r="D300" s="489">
        <v>19001104765</v>
      </c>
      <c r="E300" s="88"/>
      <c r="F300" s="490" t="s">
        <v>609</v>
      </c>
      <c r="G300" s="77">
        <f t="shared" si="4"/>
        <v>100</v>
      </c>
      <c r="H300" s="487">
        <v>78.400000000000006</v>
      </c>
      <c r="I300" s="4"/>
    </row>
    <row r="301" spans="1:9" ht="45" x14ac:dyDescent="0.2">
      <c r="A301" s="96">
        <v>293</v>
      </c>
      <c r="B301" s="492" t="s">
        <v>613</v>
      </c>
      <c r="C301" s="493" t="s">
        <v>1047</v>
      </c>
      <c r="D301" s="489">
        <v>19001003370</v>
      </c>
      <c r="E301" s="88"/>
      <c r="F301" s="490" t="s">
        <v>609</v>
      </c>
      <c r="G301" s="77">
        <f t="shared" si="4"/>
        <v>100</v>
      </c>
      <c r="H301" s="487">
        <v>78.400000000000006</v>
      </c>
      <c r="I301" s="4"/>
    </row>
    <row r="302" spans="1:9" ht="45" x14ac:dyDescent="0.2">
      <c r="A302" s="96">
        <v>294</v>
      </c>
      <c r="B302" s="492" t="s">
        <v>864</v>
      </c>
      <c r="C302" s="493" t="s">
        <v>1048</v>
      </c>
      <c r="D302" s="489">
        <v>62005022665</v>
      </c>
      <c r="E302" s="88"/>
      <c r="F302" s="490" t="s">
        <v>609</v>
      </c>
      <c r="G302" s="77">
        <f t="shared" si="4"/>
        <v>100</v>
      </c>
      <c r="H302" s="487">
        <v>78.400000000000006</v>
      </c>
      <c r="I302" s="4"/>
    </row>
    <row r="303" spans="1:9" ht="45" x14ac:dyDescent="0.2">
      <c r="A303" s="96">
        <v>295</v>
      </c>
      <c r="B303" s="492" t="s">
        <v>1049</v>
      </c>
      <c r="C303" s="493" t="s">
        <v>1050</v>
      </c>
      <c r="D303" s="489">
        <v>51001024097</v>
      </c>
      <c r="E303" s="88"/>
      <c r="F303" s="490" t="s">
        <v>609</v>
      </c>
      <c r="G303" s="77">
        <f t="shared" si="4"/>
        <v>100</v>
      </c>
      <c r="H303" s="487">
        <v>78.400000000000006</v>
      </c>
      <c r="I303" s="4"/>
    </row>
    <row r="304" spans="1:9" ht="45" x14ac:dyDescent="0.2">
      <c r="A304" s="96">
        <v>296</v>
      </c>
      <c r="B304" s="492" t="s">
        <v>1051</v>
      </c>
      <c r="C304" s="493" t="s">
        <v>1052</v>
      </c>
      <c r="D304" s="489">
        <v>62006038049</v>
      </c>
      <c r="E304" s="88"/>
      <c r="F304" s="490" t="s">
        <v>609</v>
      </c>
      <c r="G304" s="77">
        <f t="shared" si="4"/>
        <v>100</v>
      </c>
      <c r="H304" s="487">
        <v>78.400000000000006</v>
      </c>
      <c r="I304" s="4"/>
    </row>
    <row r="305" spans="1:9" ht="45" x14ac:dyDescent="0.2">
      <c r="A305" s="96">
        <v>297</v>
      </c>
      <c r="B305" s="492" t="s">
        <v>616</v>
      </c>
      <c r="C305" s="493" t="s">
        <v>938</v>
      </c>
      <c r="D305" s="489">
        <v>19001108827</v>
      </c>
      <c r="E305" s="88"/>
      <c r="F305" s="490" t="s">
        <v>609</v>
      </c>
      <c r="G305" s="77">
        <f t="shared" si="4"/>
        <v>100</v>
      </c>
      <c r="H305" s="487">
        <v>78.400000000000006</v>
      </c>
      <c r="I305" s="4"/>
    </row>
    <row r="306" spans="1:9" ht="45" x14ac:dyDescent="0.2">
      <c r="A306" s="96">
        <v>298</v>
      </c>
      <c r="B306" s="492" t="s">
        <v>1053</v>
      </c>
      <c r="C306" s="493" t="s">
        <v>1040</v>
      </c>
      <c r="D306" s="489">
        <v>19001001668</v>
      </c>
      <c r="E306" s="88"/>
      <c r="F306" s="490" t="s">
        <v>609</v>
      </c>
      <c r="G306" s="77">
        <f t="shared" si="4"/>
        <v>100</v>
      </c>
      <c r="H306" s="487">
        <v>78.400000000000006</v>
      </c>
      <c r="I306" s="4"/>
    </row>
    <row r="307" spans="1:9" ht="45" x14ac:dyDescent="0.2">
      <c r="A307" s="96">
        <v>299</v>
      </c>
      <c r="B307" s="492" t="s">
        <v>1054</v>
      </c>
      <c r="C307" s="493" t="s">
        <v>1055</v>
      </c>
      <c r="D307" s="489">
        <v>19001039924</v>
      </c>
      <c r="E307" s="88"/>
      <c r="F307" s="490" t="s">
        <v>609</v>
      </c>
      <c r="G307" s="77">
        <f t="shared" si="4"/>
        <v>100</v>
      </c>
      <c r="H307" s="487">
        <v>78.400000000000006</v>
      </c>
      <c r="I307" s="4"/>
    </row>
    <row r="308" spans="1:9" ht="45" x14ac:dyDescent="0.2">
      <c r="A308" s="96">
        <v>300</v>
      </c>
      <c r="B308" s="492" t="s">
        <v>954</v>
      </c>
      <c r="C308" s="493" t="s">
        <v>1056</v>
      </c>
      <c r="D308" s="489">
        <v>19001003537</v>
      </c>
      <c r="E308" s="88"/>
      <c r="F308" s="490" t="s">
        <v>609</v>
      </c>
      <c r="G308" s="77">
        <f t="shared" si="4"/>
        <v>100</v>
      </c>
      <c r="H308" s="487">
        <v>78.400000000000006</v>
      </c>
      <c r="I308" s="4"/>
    </row>
    <row r="309" spans="1:9" ht="45" x14ac:dyDescent="0.2">
      <c r="A309" s="96">
        <v>301</v>
      </c>
      <c r="B309" s="492" t="s">
        <v>1045</v>
      </c>
      <c r="C309" s="493" t="s">
        <v>1057</v>
      </c>
      <c r="D309" s="489">
        <v>19001095852</v>
      </c>
      <c r="E309" s="88"/>
      <c r="F309" s="490" t="s">
        <v>609</v>
      </c>
      <c r="G309" s="77">
        <f t="shared" si="4"/>
        <v>100</v>
      </c>
      <c r="H309" s="487">
        <v>78.400000000000006</v>
      </c>
      <c r="I309" s="4"/>
    </row>
    <row r="310" spans="1:9" ht="45" x14ac:dyDescent="0.2">
      <c r="A310" s="96">
        <v>302</v>
      </c>
      <c r="B310" s="492" t="s">
        <v>631</v>
      </c>
      <c r="C310" s="493" t="s">
        <v>1058</v>
      </c>
      <c r="D310" s="489">
        <v>19001014187</v>
      </c>
      <c r="E310" s="88"/>
      <c r="F310" s="490" t="s">
        <v>609</v>
      </c>
      <c r="G310" s="77">
        <f t="shared" si="4"/>
        <v>100</v>
      </c>
      <c r="H310" s="487">
        <v>78.400000000000006</v>
      </c>
      <c r="I310" s="4"/>
    </row>
    <row r="311" spans="1:9" ht="45" x14ac:dyDescent="0.2">
      <c r="A311" s="96">
        <v>303</v>
      </c>
      <c r="B311" s="492" t="s">
        <v>1059</v>
      </c>
      <c r="C311" s="493" t="s">
        <v>1060</v>
      </c>
      <c r="D311" s="489">
        <v>62009003098</v>
      </c>
      <c r="E311" s="88"/>
      <c r="F311" s="490" t="s">
        <v>609</v>
      </c>
      <c r="G311" s="77">
        <f t="shared" si="4"/>
        <v>100</v>
      </c>
      <c r="H311" s="487">
        <v>78.400000000000006</v>
      </c>
      <c r="I311" s="4"/>
    </row>
    <row r="312" spans="1:9" ht="45" x14ac:dyDescent="0.2">
      <c r="A312" s="96">
        <v>304</v>
      </c>
      <c r="B312" s="492" t="s">
        <v>749</v>
      </c>
      <c r="C312" s="493" t="s">
        <v>1061</v>
      </c>
      <c r="D312" s="489">
        <v>62006053779</v>
      </c>
      <c r="E312" s="88"/>
      <c r="F312" s="490" t="s">
        <v>609</v>
      </c>
      <c r="G312" s="77">
        <f t="shared" si="4"/>
        <v>100</v>
      </c>
      <c r="H312" s="487">
        <v>78.400000000000006</v>
      </c>
      <c r="I312" s="4"/>
    </row>
    <row r="313" spans="1:9" ht="45" x14ac:dyDescent="0.2">
      <c r="A313" s="96">
        <v>305</v>
      </c>
      <c r="B313" s="492" t="s">
        <v>605</v>
      </c>
      <c r="C313" s="493" t="s">
        <v>1062</v>
      </c>
      <c r="D313" s="489">
        <v>62002001772</v>
      </c>
      <c r="E313" s="88"/>
      <c r="F313" s="490" t="s">
        <v>609</v>
      </c>
      <c r="G313" s="77">
        <f t="shared" si="4"/>
        <v>100</v>
      </c>
      <c r="H313" s="487">
        <v>78.400000000000006</v>
      </c>
      <c r="I313" s="4"/>
    </row>
    <row r="314" spans="1:9" ht="45" x14ac:dyDescent="0.2">
      <c r="A314" s="96">
        <v>306</v>
      </c>
      <c r="B314" s="492" t="s">
        <v>1063</v>
      </c>
      <c r="C314" s="493" t="s">
        <v>1064</v>
      </c>
      <c r="D314" s="489">
        <v>19001061189</v>
      </c>
      <c r="E314" s="88"/>
      <c r="F314" s="490" t="s">
        <v>609</v>
      </c>
      <c r="G314" s="77">
        <f t="shared" si="4"/>
        <v>100</v>
      </c>
      <c r="H314" s="487">
        <v>78.400000000000006</v>
      </c>
      <c r="I314" s="4"/>
    </row>
    <row r="315" spans="1:9" ht="45" x14ac:dyDescent="0.2">
      <c r="A315" s="96">
        <v>307</v>
      </c>
      <c r="B315" s="492" t="s">
        <v>687</v>
      </c>
      <c r="C315" s="493" t="s">
        <v>1065</v>
      </c>
      <c r="D315" s="489">
        <v>19401116391</v>
      </c>
      <c r="E315" s="88"/>
      <c r="F315" s="490" t="s">
        <v>609</v>
      </c>
      <c r="G315" s="77">
        <f t="shared" si="4"/>
        <v>100</v>
      </c>
      <c r="H315" s="487">
        <v>78.400000000000006</v>
      </c>
      <c r="I315" s="4"/>
    </row>
    <row r="316" spans="1:9" ht="45" x14ac:dyDescent="0.2">
      <c r="A316" s="96">
        <v>308</v>
      </c>
      <c r="B316" s="492" t="s">
        <v>1066</v>
      </c>
      <c r="C316" s="493" t="s">
        <v>1067</v>
      </c>
      <c r="D316" s="489">
        <v>19001014104</v>
      </c>
      <c r="E316" s="88"/>
      <c r="F316" s="490" t="s">
        <v>609</v>
      </c>
      <c r="G316" s="77">
        <f t="shared" si="4"/>
        <v>100</v>
      </c>
      <c r="H316" s="487">
        <v>78.400000000000006</v>
      </c>
      <c r="I316" s="4"/>
    </row>
    <row r="317" spans="1:9" ht="45" x14ac:dyDescent="0.2">
      <c r="A317" s="96">
        <v>309</v>
      </c>
      <c r="B317" s="492" t="s">
        <v>1027</v>
      </c>
      <c r="C317" s="493" t="s">
        <v>1068</v>
      </c>
      <c r="D317" s="489">
        <v>51001025838</v>
      </c>
      <c r="E317" s="88"/>
      <c r="F317" s="490" t="s">
        <v>609</v>
      </c>
      <c r="G317" s="77">
        <f t="shared" si="4"/>
        <v>100</v>
      </c>
      <c r="H317" s="487">
        <v>78.400000000000006</v>
      </c>
      <c r="I317" s="4"/>
    </row>
    <row r="318" spans="1:9" ht="45" x14ac:dyDescent="0.2">
      <c r="A318" s="96">
        <v>310</v>
      </c>
      <c r="B318" s="492" t="s">
        <v>634</v>
      </c>
      <c r="C318" s="493" t="s">
        <v>1069</v>
      </c>
      <c r="D318" s="489">
        <v>62006012658</v>
      </c>
      <c r="E318" s="88"/>
      <c r="F318" s="490" t="s">
        <v>609</v>
      </c>
      <c r="G318" s="77">
        <f t="shared" si="4"/>
        <v>100</v>
      </c>
      <c r="H318" s="487">
        <v>78.400000000000006</v>
      </c>
      <c r="I318" s="4"/>
    </row>
    <row r="319" spans="1:9" ht="45" x14ac:dyDescent="0.2">
      <c r="A319" s="96">
        <v>311</v>
      </c>
      <c r="B319" s="492" t="s">
        <v>1070</v>
      </c>
      <c r="C319" s="493" t="s">
        <v>1071</v>
      </c>
      <c r="D319" s="489">
        <v>19001065940</v>
      </c>
      <c r="E319" s="88"/>
      <c r="F319" s="490" t="s">
        <v>609</v>
      </c>
      <c r="G319" s="77">
        <f t="shared" si="4"/>
        <v>100</v>
      </c>
      <c r="H319" s="487">
        <v>78.400000000000006</v>
      </c>
      <c r="I319" s="4"/>
    </row>
    <row r="320" spans="1:9" ht="45" x14ac:dyDescent="0.2">
      <c r="A320" s="96">
        <v>312</v>
      </c>
      <c r="B320" s="492" t="s">
        <v>954</v>
      </c>
      <c r="C320" s="493" t="s">
        <v>1072</v>
      </c>
      <c r="D320" s="489">
        <v>51001025821</v>
      </c>
      <c r="E320" s="88"/>
      <c r="F320" s="490" t="s">
        <v>609</v>
      </c>
      <c r="G320" s="77">
        <f t="shared" si="4"/>
        <v>100</v>
      </c>
      <c r="H320" s="487">
        <v>78.400000000000006</v>
      </c>
      <c r="I320" s="4"/>
    </row>
    <row r="321" spans="1:9" ht="45" x14ac:dyDescent="0.2">
      <c r="A321" s="96">
        <v>313</v>
      </c>
      <c r="B321" s="492" t="s">
        <v>1073</v>
      </c>
      <c r="C321" s="493" t="s">
        <v>968</v>
      </c>
      <c r="D321" s="489">
        <v>19001076203</v>
      </c>
      <c r="E321" s="88"/>
      <c r="F321" s="490" t="s">
        <v>609</v>
      </c>
      <c r="G321" s="77">
        <f t="shared" si="4"/>
        <v>100</v>
      </c>
      <c r="H321" s="487">
        <v>78.400000000000006</v>
      </c>
      <c r="I321" s="4"/>
    </row>
    <row r="322" spans="1:9" ht="45" x14ac:dyDescent="0.2">
      <c r="A322" s="96">
        <v>314</v>
      </c>
      <c r="B322" s="492" t="s">
        <v>1074</v>
      </c>
      <c r="C322" s="493" t="s">
        <v>1075</v>
      </c>
      <c r="D322" s="489">
        <v>19001035417</v>
      </c>
      <c r="E322" s="88"/>
      <c r="F322" s="490" t="s">
        <v>609</v>
      </c>
      <c r="G322" s="77">
        <f t="shared" si="4"/>
        <v>100</v>
      </c>
      <c r="H322" s="487">
        <v>78.400000000000006</v>
      </c>
      <c r="I322" s="4"/>
    </row>
    <row r="323" spans="1:9" ht="45" x14ac:dyDescent="0.2">
      <c r="A323" s="96">
        <v>315</v>
      </c>
      <c r="B323" s="492" t="s">
        <v>1076</v>
      </c>
      <c r="C323" s="493" t="s">
        <v>1077</v>
      </c>
      <c r="D323" s="489">
        <v>62006057947</v>
      </c>
      <c r="E323" s="88"/>
      <c r="F323" s="490" t="s">
        <v>609</v>
      </c>
      <c r="G323" s="77">
        <f t="shared" si="4"/>
        <v>100</v>
      </c>
      <c r="H323" s="487">
        <v>78.400000000000006</v>
      </c>
      <c r="I323" s="4"/>
    </row>
    <row r="324" spans="1:9" ht="45" x14ac:dyDescent="0.2">
      <c r="A324" s="96">
        <v>316</v>
      </c>
      <c r="B324" s="492" t="s">
        <v>1078</v>
      </c>
      <c r="C324" s="493" t="s">
        <v>1025</v>
      </c>
      <c r="D324" s="489">
        <v>62006041816</v>
      </c>
      <c r="E324" s="88"/>
      <c r="F324" s="490" t="s">
        <v>609</v>
      </c>
      <c r="G324" s="77">
        <f t="shared" si="4"/>
        <v>100</v>
      </c>
      <c r="H324" s="487">
        <v>78.400000000000006</v>
      </c>
      <c r="I324" s="4"/>
    </row>
    <row r="325" spans="1:9" ht="45" x14ac:dyDescent="0.2">
      <c r="A325" s="96">
        <v>317</v>
      </c>
      <c r="B325" s="492" t="s">
        <v>954</v>
      </c>
      <c r="C325" s="493" t="s">
        <v>1079</v>
      </c>
      <c r="D325" s="489">
        <v>19001111519</v>
      </c>
      <c r="E325" s="88"/>
      <c r="F325" s="490" t="s">
        <v>609</v>
      </c>
      <c r="G325" s="77">
        <f t="shared" si="4"/>
        <v>100</v>
      </c>
      <c r="H325" s="487">
        <v>78.400000000000006</v>
      </c>
      <c r="I325" s="4"/>
    </row>
    <row r="326" spans="1:9" ht="45" x14ac:dyDescent="0.2">
      <c r="A326" s="96">
        <v>318</v>
      </c>
      <c r="B326" s="492" t="s">
        <v>670</v>
      </c>
      <c r="C326" s="493" t="s">
        <v>1080</v>
      </c>
      <c r="D326" s="489">
        <v>19001076043</v>
      </c>
      <c r="E326" s="88"/>
      <c r="F326" s="490" t="s">
        <v>609</v>
      </c>
      <c r="G326" s="77">
        <f t="shared" si="4"/>
        <v>100</v>
      </c>
      <c r="H326" s="487">
        <v>78.400000000000006</v>
      </c>
      <c r="I326" s="4"/>
    </row>
    <row r="327" spans="1:9" ht="45" x14ac:dyDescent="0.2">
      <c r="A327" s="96">
        <v>319</v>
      </c>
      <c r="B327" s="492" t="s">
        <v>973</v>
      </c>
      <c r="C327" s="493" t="s">
        <v>1081</v>
      </c>
      <c r="D327" s="489">
        <v>47001033353</v>
      </c>
      <c r="E327" s="88"/>
      <c r="F327" s="490" t="s">
        <v>609</v>
      </c>
      <c r="G327" s="77">
        <f t="shared" si="4"/>
        <v>100</v>
      </c>
      <c r="H327" s="487">
        <v>78.400000000000006</v>
      </c>
      <c r="I327" s="4"/>
    </row>
    <row r="328" spans="1:9" ht="45" x14ac:dyDescent="0.2">
      <c r="A328" s="96">
        <v>320</v>
      </c>
      <c r="B328" s="492" t="s">
        <v>631</v>
      </c>
      <c r="C328" s="493" t="s">
        <v>1082</v>
      </c>
      <c r="D328" s="489">
        <v>33001018106</v>
      </c>
      <c r="E328" s="88"/>
      <c r="F328" s="490" t="s">
        <v>609</v>
      </c>
      <c r="G328" s="77">
        <f t="shared" si="4"/>
        <v>100</v>
      </c>
      <c r="H328" s="487">
        <v>78.400000000000006</v>
      </c>
      <c r="I328" s="4"/>
    </row>
    <row r="329" spans="1:9" ht="45" x14ac:dyDescent="0.2">
      <c r="A329" s="96">
        <v>321</v>
      </c>
      <c r="B329" s="492" t="s">
        <v>1083</v>
      </c>
      <c r="C329" s="493" t="s">
        <v>1084</v>
      </c>
      <c r="D329" s="489">
        <v>19001069913</v>
      </c>
      <c r="E329" s="88"/>
      <c r="F329" s="490" t="s">
        <v>609</v>
      </c>
      <c r="G329" s="77">
        <f t="shared" si="4"/>
        <v>100</v>
      </c>
      <c r="H329" s="487">
        <v>78.400000000000006</v>
      </c>
      <c r="I329" s="4"/>
    </row>
    <row r="330" spans="1:9" ht="45" x14ac:dyDescent="0.2">
      <c r="A330" s="96">
        <v>322</v>
      </c>
      <c r="B330" s="492" t="s">
        <v>932</v>
      </c>
      <c r="C330" s="493" t="s">
        <v>1006</v>
      </c>
      <c r="D330" s="489">
        <v>62006006753</v>
      </c>
      <c r="E330" s="88"/>
      <c r="F330" s="490" t="s">
        <v>609</v>
      </c>
      <c r="G330" s="77">
        <f t="shared" si="4"/>
        <v>100</v>
      </c>
      <c r="H330" s="487">
        <v>78.400000000000006</v>
      </c>
      <c r="I330" s="4"/>
    </row>
    <row r="331" spans="1:9" ht="45" x14ac:dyDescent="0.2">
      <c r="A331" s="96">
        <v>323</v>
      </c>
      <c r="B331" s="492" t="s">
        <v>1085</v>
      </c>
      <c r="C331" s="493" t="s">
        <v>1086</v>
      </c>
      <c r="D331" s="489">
        <v>41001009636</v>
      </c>
      <c r="E331" s="88"/>
      <c r="F331" s="490" t="s">
        <v>609</v>
      </c>
      <c r="G331" s="77">
        <f t="shared" si="4"/>
        <v>100</v>
      </c>
      <c r="H331" s="487">
        <v>78.400000000000006</v>
      </c>
      <c r="I331" s="4"/>
    </row>
    <row r="332" spans="1:9" ht="45" x14ac:dyDescent="0.2">
      <c r="A332" s="96">
        <v>324</v>
      </c>
      <c r="B332" s="492" t="s">
        <v>1085</v>
      </c>
      <c r="C332" s="493" t="s">
        <v>1086</v>
      </c>
      <c r="D332" s="489">
        <v>41001009636</v>
      </c>
      <c r="E332" s="88"/>
      <c r="F332" s="490" t="s">
        <v>609</v>
      </c>
      <c r="G332" s="77">
        <f t="shared" si="4"/>
        <v>100</v>
      </c>
      <c r="H332" s="487">
        <v>78.400000000000006</v>
      </c>
      <c r="I332" s="4"/>
    </row>
    <row r="333" spans="1:9" ht="45" x14ac:dyDescent="0.2">
      <c r="A333" s="96">
        <v>325</v>
      </c>
      <c r="B333" s="492" t="s">
        <v>1085</v>
      </c>
      <c r="C333" s="493" t="s">
        <v>1086</v>
      </c>
      <c r="D333" s="489">
        <v>41001009636</v>
      </c>
      <c r="E333" s="88"/>
      <c r="F333" s="490" t="s">
        <v>609</v>
      </c>
      <c r="G333" s="77">
        <f t="shared" si="4"/>
        <v>100</v>
      </c>
      <c r="H333" s="487">
        <v>78.400000000000006</v>
      </c>
      <c r="I333" s="4"/>
    </row>
    <row r="334" spans="1:9" ht="45" x14ac:dyDescent="0.2">
      <c r="A334" s="96">
        <v>326</v>
      </c>
      <c r="B334" s="492" t="s">
        <v>1087</v>
      </c>
      <c r="C334" s="493" t="s">
        <v>1088</v>
      </c>
      <c r="D334" s="489">
        <v>41001012830</v>
      </c>
      <c r="E334" s="88"/>
      <c r="F334" s="490" t="s">
        <v>609</v>
      </c>
      <c r="G334" s="77">
        <f t="shared" si="4"/>
        <v>100</v>
      </c>
      <c r="H334" s="487">
        <v>78.400000000000006</v>
      </c>
      <c r="I334" s="4"/>
    </row>
    <row r="335" spans="1:9" ht="45" x14ac:dyDescent="0.2">
      <c r="A335" s="96">
        <v>327</v>
      </c>
      <c r="B335" s="492" t="s">
        <v>1087</v>
      </c>
      <c r="C335" s="493" t="s">
        <v>1088</v>
      </c>
      <c r="D335" s="489">
        <v>41001012830</v>
      </c>
      <c r="E335" s="88"/>
      <c r="F335" s="490" t="s">
        <v>609</v>
      </c>
      <c r="G335" s="77">
        <f t="shared" si="4"/>
        <v>100</v>
      </c>
      <c r="H335" s="487">
        <v>78.400000000000006</v>
      </c>
      <c r="I335" s="4"/>
    </row>
    <row r="336" spans="1:9" ht="45" x14ac:dyDescent="0.2">
      <c r="A336" s="96">
        <v>328</v>
      </c>
      <c r="B336" s="492" t="s">
        <v>1087</v>
      </c>
      <c r="C336" s="493" t="s">
        <v>1088</v>
      </c>
      <c r="D336" s="489">
        <v>41001012830</v>
      </c>
      <c r="E336" s="88"/>
      <c r="F336" s="490" t="s">
        <v>609</v>
      </c>
      <c r="G336" s="77">
        <f t="shared" si="4"/>
        <v>100</v>
      </c>
      <c r="H336" s="487">
        <v>78.400000000000006</v>
      </c>
      <c r="I336" s="4"/>
    </row>
    <row r="337" spans="1:9" ht="45" x14ac:dyDescent="0.2">
      <c r="A337" s="96">
        <v>329</v>
      </c>
      <c r="B337" s="492" t="s">
        <v>1089</v>
      </c>
      <c r="C337" s="493" t="s">
        <v>1090</v>
      </c>
      <c r="D337" s="489">
        <v>41001029334</v>
      </c>
      <c r="E337" s="88"/>
      <c r="F337" s="490" t="s">
        <v>609</v>
      </c>
      <c r="G337" s="77">
        <f t="shared" si="4"/>
        <v>100</v>
      </c>
      <c r="H337" s="487">
        <v>78.400000000000006</v>
      </c>
      <c r="I337" s="4"/>
    </row>
    <row r="338" spans="1:9" ht="45" x14ac:dyDescent="0.2">
      <c r="A338" s="96">
        <v>330</v>
      </c>
      <c r="B338" s="492" t="s">
        <v>1089</v>
      </c>
      <c r="C338" s="493" t="s">
        <v>1090</v>
      </c>
      <c r="D338" s="489">
        <v>41001029334</v>
      </c>
      <c r="E338" s="88"/>
      <c r="F338" s="490" t="s">
        <v>609</v>
      </c>
      <c r="G338" s="77">
        <f t="shared" si="4"/>
        <v>100</v>
      </c>
      <c r="H338" s="487">
        <v>78.400000000000006</v>
      </c>
      <c r="I338" s="4"/>
    </row>
    <row r="339" spans="1:9" ht="45" x14ac:dyDescent="0.2">
      <c r="A339" s="96">
        <v>331</v>
      </c>
      <c r="B339" s="492" t="s">
        <v>1089</v>
      </c>
      <c r="C339" s="493" t="s">
        <v>1090</v>
      </c>
      <c r="D339" s="489">
        <v>41001029334</v>
      </c>
      <c r="E339" s="88"/>
      <c r="F339" s="490" t="s">
        <v>609</v>
      </c>
      <c r="G339" s="77">
        <f t="shared" si="4"/>
        <v>100</v>
      </c>
      <c r="H339" s="487">
        <v>78.400000000000006</v>
      </c>
      <c r="I339" s="4"/>
    </row>
    <row r="340" spans="1:9" ht="45" x14ac:dyDescent="0.2">
      <c r="A340" s="96">
        <v>332</v>
      </c>
      <c r="B340" s="492" t="s">
        <v>1091</v>
      </c>
      <c r="C340" s="493" t="s">
        <v>1090</v>
      </c>
      <c r="D340" s="489">
        <v>60001098036</v>
      </c>
      <c r="E340" s="88"/>
      <c r="F340" s="490" t="s">
        <v>609</v>
      </c>
      <c r="G340" s="77">
        <f t="shared" si="4"/>
        <v>100</v>
      </c>
      <c r="H340" s="487">
        <v>78.400000000000006</v>
      </c>
      <c r="I340" s="4"/>
    </row>
    <row r="341" spans="1:9" ht="45" x14ac:dyDescent="0.2">
      <c r="A341" s="96">
        <v>333</v>
      </c>
      <c r="B341" s="492" t="s">
        <v>1091</v>
      </c>
      <c r="C341" s="493" t="s">
        <v>1090</v>
      </c>
      <c r="D341" s="489">
        <v>60001098036</v>
      </c>
      <c r="E341" s="88"/>
      <c r="F341" s="490" t="s">
        <v>609</v>
      </c>
      <c r="G341" s="77">
        <f t="shared" si="4"/>
        <v>100</v>
      </c>
      <c r="H341" s="487">
        <v>78.400000000000006</v>
      </c>
      <c r="I341" s="4"/>
    </row>
    <row r="342" spans="1:9" ht="45" x14ac:dyDescent="0.2">
      <c r="A342" s="96">
        <v>334</v>
      </c>
      <c r="B342" s="492" t="s">
        <v>1091</v>
      </c>
      <c r="C342" s="493" t="s">
        <v>1090</v>
      </c>
      <c r="D342" s="489">
        <v>60001098036</v>
      </c>
      <c r="E342" s="88"/>
      <c r="F342" s="490" t="s">
        <v>609</v>
      </c>
      <c r="G342" s="77">
        <f t="shared" si="4"/>
        <v>100</v>
      </c>
      <c r="H342" s="487">
        <v>78.400000000000006</v>
      </c>
      <c r="I342" s="4"/>
    </row>
    <row r="343" spans="1:9" ht="45" x14ac:dyDescent="0.2">
      <c r="A343" s="96">
        <v>335</v>
      </c>
      <c r="B343" s="492" t="s">
        <v>1092</v>
      </c>
      <c r="C343" s="493" t="s">
        <v>1093</v>
      </c>
      <c r="D343" s="489">
        <v>60001085107</v>
      </c>
      <c r="E343" s="88"/>
      <c r="F343" s="490" t="s">
        <v>609</v>
      </c>
      <c r="G343" s="77">
        <f t="shared" si="4"/>
        <v>100</v>
      </c>
      <c r="H343" s="487">
        <v>78.400000000000006</v>
      </c>
      <c r="I343" s="4"/>
    </row>
    <row r="344" spans="1:9" ht="45" x14ac:dyDescent="0.2">
      <c r="A344" s="96">
        <v>336</v>
      </c>
      <c r="B344" s="492" t="s">
        <v>1092</v>
      </c>
      <c r="C344" s="493" t="s">
        <v>1093</v>
      </c>
      <c r="D344" s="489">
        <v>60001085107</v>
      </c>
      <c r="E344" s="88"/>
      <c r="F344" s="490" t="s">
        <v>609</v>
      </c>
      <c r="G344" s="77">
        <f t="shared" si="4"/>
        <v>100</v>
      </c>
      <c r="H344" s="487">
        <v>78.400000000000006</v>
      </c>
      <c r="I344" s="4"/>
    </row>
    <row r="345" spans="1:9" ht="45" x14ac:dyDescent="0.2">
      <c r="A345" s="96">
        <v>337</v>
      </c>
      <c r="B345" s="492" t="s">
        <v>1092</v>
      </c>
      <c r="C345" s="493" t="s">
        <v>1093</v>
      </c>
      <c r="D345" s="489">
        <v>60001085107</v>
      </c>
      <c r="E345" s="88"/>
      <c r="F345" s="490" t="s">
        <v>609</v>
      </c>
      <c r="G345" s="77">
        <f t="shared" si="4"/>
        <v>100</v>
      </c>
      <c r="H345" s="487">
        <v>78.400000000000006</v>
      </c>
      <c r="I345" s="4"/>
    </row>
    <row r="346" spans="1:9" ht="45" x14ac:dyDescent="0.2">
      <c r="A346" s="96">
        <v>338</v>
      </c>
      <c r="B346" s="492" t="s">
        <v>606</v>
      </c>
      <c r="C346" s="493" t="s">
        <v>1094</v>
      </c>
      <c r="D346" s="489">
        <v>41001010889</v>
      </c>
      <c r="E346" s="88"/>
      <c r="F346" s="490" t="s">
        <v>609</v>
      </c>
      <c r="G346" s="77">
        <f t="shared" si="4"/>
        <v>100</v>
      </c>
      <c r="H346" s="487">
        <v>78.400000000000006</v>
      </c>
      <c r="I346" s="4"/>
    </row>
    <row r="347" spans="1:9" ht="45" x14ac:dyDescent="0.2">
      <c r="A347" s="96">
        <v>339</v>
      </c>
      <c r="B347" s="492" t="s">
        <v>606</v>
      </c>
      <c r="C347" s="493" t="s">
        <v>1094</v>
      </c>
      <c r="D347" s="489">
        <v>41001010889</v>
      </c>
      <c r="E347" s="88"/>
      <c r="F347" s="490" t="s">
        <v>609</v>
      </c>
      <c r="G347" s="77">
        <f t="shared" ref="G347:G410" si="5">H347/0.784</f>
        <v>100</v>
      </c>
      <c r="H347" s="487">
        <v>78.400000000000006</v>
      </c>
      <c r="I347" s="4"/>
    </row>
    <row r="348" spans="1:9" ht="45" x14ac:dyDescent="0.2">
      <c r="A348" s="96">
        <v>340</v>
      </c>
      <c r="B348" s="492" t="s">
        <v>606</v>
      </c>
      <c r="C348" s="493" t="s">
        <v>1094</v>
      </c>
      <c r="D348" s="489">
        <v>41001010889</v>
      </c>
      <c r="E348" s="88"/>
      <c r="F348" s="490" t="s">
        <v>609</v>
      </c>
      <c r="G348" s="77">
        <f t="shared" si="5"/>
        <v>100</v>
      </c>
      <c r="H348" s="487">
        <v>78.400000000000006</v>
      </c>
      <c r="I348" s="4"/>
    </row>
    <row r="349" spans="1:9" ht="45" x14ac:dyDescent="0.2">
      <c r="A349" s="96">
        <v>341</v>
      </c>
      <c r="B349" s="492" t="s">
        <v>1095</v>
      </c>
      <c r="C349" s="493" t="s">
        <v>719</v>
      </c>
      <c r="D349" s="489">
        <v>41001029863</v>
      </c>
      <c r="E349" s="88"/>
      <c r="F349" s="490" t="s">
        <v>609</v>
      </c>
      <c r="G349" s="77">
        <f t="shared" si="5"/>
        <v>100</v>
      </c>
      <c r="H349" s="487">
        <v>78.400000000000006</v>
      </c>
      <c r="I349" s="4"/>
    </row>
    <row r="350" spans="1:9" ht="45" x14ac:dyDescent="0.2">
      <c r="A350" s="96">
        <v>342</v>
      </c>
      <c r="B350" s="492" t="s">
        <v>1095</v>
      </c>
      <c r="C350" s="493" t="s">
        <v>719</v>
      </c>
      <c r="D350" s="489">
        <v>41001029863</v>
      </c>
      <c r="E350" s="88"/>
      <c r="F350" s="490" t="s">
        <v>609</v>
      </c>
      <c r="G350" s="77">
        <f t="shared" si="5"/>
        <v>100</v>
      </c>
      <c r="H350" s="487">
        <v>78.400000000000006</v>
      </c>
      <c r="I350" s="4"/>
    </row>
    <row r="351" spans="1:9" ht="45" x14ac:dyDescent="0.2">
      <c r="A351" s="96">
        <v>343</v>
      </c>
      <c r="B351" s="492" t="s">
        <v>1095</v>
      </c>
      <c r="C351" s="493" t="s">
        <v>719</v>
      </c>
      <c r="D351" s="489">
        <v>41001029863</v>
      </c>
      <c r="E351" s="88"/>
      <c r="F351" s="490" t="s">
        <v>609</v>
      </c>
      <c r="G351" s="77">
        <f t="shared" si="5"/>
        <v>100</v>
      </c>
      <c r="H351" s="487">
        <v>78.400000000000006</v>
      </c>
      <c r="I351" s="4"/>
    </row>
    <row r="352" spans="1:9" ht="45" x14ac:dyDescent="0.2">
      <c r="A352" s="96">
        <v>344</v>
      </c>
      <c r="B352" s="492" t="s">
        <v>718</v>
      </c>
      <c r="C352" s="493" t="s">
        <v>719</v>
      </c>
      <c r="D352" s="489">
        <v>41001026854</v>
      </c>
      <c r="E352" s="88"/>
      <c r="F352" s="490" t="s">
        <v>609</v>
      </c>
      <c r="G352" s="77">
        <f t="shared" si="5"/>
        <v>100</v>
      </c>
      <c r="H352" s="487">
        <v>78.400000000000006</v>
      </c>
      <c r="I352" s="4"/>
    </row>
    <row r="353" spans="1:9" ht="45" x14ac:dyDescent="0.2">
      <c r="A353" s="96">
        <v>345</v>
      </c>
      <c r="B353" s="492" t="s">
        <v>718</v>
      </c>
      <c r="C353" s="493" t="s">
        <v>719</v>
      </c>
      <c r="D353" s="489">
        <v>41001026854</v>
      </c>
      <c r="E353" s="88"/>
      <c r="F353" s="490" t="s">
        <v>609</v>
      </c>
      <c r="G353" s="77">
        <f t="shared" si="5"/>
        <v>100</v>
      </c>
      <c r="H353" s="487">
        <v>78.400000000000006</v>
      </c>
      <c r="I353" s="4"/>
    </row>
    <row r="354" spans="1:9" ht="45" x14ac:dyDescent="0.2">
      <c r="A354" s="96">
        <v>346</v>
      </c>
      <c r="B354" s="492" t="s">
        <v>678</v>
      </c>
      <c r="C354" s="493" t="s">
        <v>1096</v>
      </c>
      <c r="D354" s="489">
        <v>41001027285</v>
      </c>
      <c r="E354" s="88"/>
      <c r="F354" s="490" t="s">
        <v>609</v>
      </c>
      <c r="G354" s="77">
        <f t="shared" si="5"/>
        <v>100</v>
      </c>
      <c r="H354" s="487">
        <v>78.400000000000006</v>
      </c>
      <c r="I354" s="4"/>
    </row>
    <row r="355" spans="1:9" ht="45" x14ac:dyDescent="0.2">
      <c r="A355" s="96">
        <v>347</v>
      </c>
      <c r="B355" s="492" t="s">
        <v>678</v>
      </c>
      <c r="C355" s="493" t="s">
        <v>1096</v>
      </c>
      <c r="D355" s="489">
        <v>41001027285</v>
      </c>
      <c r="E355" s="88"/>
      <c r="F355" s="490" t="s">
        <v>609</v>
      </c>
      <c r="G355" s="77">
        <f t="shared" si="5"/>
        <v>100</v>
      </c>
      <c r="H355" s="487">
        <v>78.400000000000006</v>
      </c>
      <c r="I355" s="4"/>
    </row>
    <row r="356" spans="1:9" ht="45" x14ac:dyDescent="0.2">
      <c r="A356" s="96">
        <v>348</v>
      </c>
      <c r="B356" s="492" t="s">
        <v>678</v>
      </c>
      <c r="C356" s="493" t="s">
        <v>1096</v>
      </c>
      <c r="D356" s="489">
        <v>41001027285</v>
      </c>
      <c r="E356" s="88"/>
      <c r="F356" s="490" t="s">
        <v>609</v>
      </c>
      <c r="G356" s="77">
        <f t="shared" si="5"/>
        <v>100</v>
      </c>
      <c r="H356" s="487">
        <v>78.400000000000006</v>
      </c>
      <c r="I356" s="4"/>
    </row>
    <row r="357" spans="1:9" ht="45" x14ac:dyDescent="0.2">
      <c r="A357" s="96">
        <v>349</v>
      </c>
      <c r="B357" s="492" t="s">
        <v>1097</v>
      </c>
      <c r="C357" s="493" t="s">
        <v>1096</v>
      </c>
      <c r="D357" s="489">
        <v>41001029433</v>
      </c>
      <c r="E357" s="88"/>
      <c r="F357" s="490" t="s">
        <v>609</v>
      </c>
      <c r="G357" s="77">
        <f t="shared" si="5"/>
        <v>100</v>
      </c>
      <c r="H357" s="487">
        <v>78.400000000000006</v>
      </c>
      <c r="I357" s="4"/>
    </row>
    <row r="358" spans="1:9" ht="45" x14ac:dyDescent="0.2">
      <c r="A358" s="96">
        <v>350</v>
      </c>
      <c r="B358" s="492" t="s">
        <v>1097</v>
      </c>
      <c r="C358" s="493" t="s">
        <v>1096</v>
      </c>
      <c r="D358" s="489">
        <v>41001029433</v>
      </c>
      <c r="E358" s="88"/>
      <c r="F358" s="490" t="s">
        <v>609</v>
      </c>
      <c r="G358" s="77">
        <f t="shared" si="5"/>
        <v>100</v>
      </c>
      <c r="H358" s="487">
        <v>78.400000000000006</v>
      </c>
      <c r="I358" s="4"/>
    </row>
    <row r="359" spans="1:9" ht="45" x14ac:dyDescent="0.2">
      <c r="A359" s="96">
        <v>351</v>
      </c>
      <c r="B359" s="492" t="s">
        <v>1097</v>
      </c>
      <c r="C359" s="493" t="s">
        <v>1096</v>
      </c>
      <c r="D359" s="489">
        <v>41001029433</v>
      </c>
      <c r="E359" s="88"/>
      <c r="F359" s="490" t="s">
        <v>609</v>
      </c>
      <c r="G359" s="77">
        <f t="shared" si="5"/>
        <v>100</v>
      </c>
      <c r="H359" s="487">
        <v>78.400000000000006</v>
      </c>
      <c r="I359" s="4"/>
    </row>
    <row r="360" spans="1:9" ht="45" x14ac:dyDescent="0.2">
      <c r="A360" s="96">
        <v>352</v>
      </c>
      <c r="B360" s="492" t="s">
        <v>1098</v>
      </c>
      <c r="C360" s="493" t="s">
        <v>1099</v>
      </c>
      <c r="D360" s="489">
        <v>41001008009</v>
      </c>
      <c r="E360" s="88"/>
      <c r="F360" s="490" t="s">
        <v>609</v>
      </c>
      <c r="G360" s="77">
        <f t="shared" si="5"/>
        <v>100</v>
      </c>
      <c r="H360" s="487">
        <v>78.400000000000006</v>
      </c>
      <c r="I360" s="4"/>
    </row>
    <row r="361" spans="1:9" ht="45" x14ac:dyDescent="0.2">
      <c r="A361" s="96">
        <v>353</v>
      </c>
      <c r="B361" s="492" t="s">
        <v>1098</v>
      </c>
      <c r="C361" s="493" t="s">
        <v>1099</v>
      </c>
      <c r="D361" s="489">
        <v>41001008009</v>
      </c>
      <c r="E361" s="88"/>
      <c r="F361" s="490" t="s">
        <v>609</v>
      </c>
      <c r="G361" s="77">
        <f t="shared" si="5"/>
        <v>100</v>
      </c>
      <c r="H361" s="487">
        <v>78.400000000000006</v>
      </c>
      <c r="I361" s="4"/>
    </row>
    <row r="362" spans="1:9" ht="45" x14ac:dyDescent="0.2">
      <c r="A362" s="96">
        <v>354</v>
      </c>
      <c r="B362" s="492" t="s">
        <v>1098</v>
      </c>
      <c r="C362" s="493" t="s">
        <v>1099</v>
      </c>
      <c r="D362" s="489">
        <v>41001008009</v>
      </c>
      <c r="E362" s="88"/>
      <c r="F362" s="490" t="s">
        <v>609</v>
      </c>
      <c r="G362" s="77">
        <f t="shared" si="5"/>
        <v>100</v>
      </c>
      <c r="H362" s="487">
        <v>78.400000000000006</v>
      </c>
      <c r="I362" s="4"/>
    </row>
    <row r="363" spans="1:9" ht="45" x14ac:dyDescent="0.2">
      <c r="A363" s="96">
        <v>355</v>
      </c>
      <c r="B363" s="492" t="s">
        <v>1100</v>
      </c>
      <c r="C363" s="493" t="s">
        <v>1101</v>
      </c>
      <c r="D363" s="489">
        <v>41001028431</v>
      </c>
      <c r="E363" s="88"/>
      <c r="F363" s="490" t="s">
        <v>609</v>
      </c>
      <c r="G363" s="77">
        <f t="shared" si="5"/>
        <v>100</v>
      </c>
      <c r="H363" s="487">
        <v>78.400000000000006</v>
      </c>
      <c r="I363" s="4"/>
    </row>
    <row r="364" spans="1:9" ht="45" x14ac:dyDescent="0.2">
      <c r="A364" s="96">
        <v>356</v>
      </c>
      <c r="B364" s="492" t="s">
        <v>1100</v>
      </c>
      <c r="C364" s="493" t="s">
        <v>1101</v>
      </c>
      <c r="D364" s="489">
        <v>41001028431</v>
      </c>
      <c r="E364" s="88"/>
      <c r="F364" s="490" t="s">
        <v>609</v>
      </c>
      <c r="G364" s="77">
        <f t="shared" si="5"/>
        <v>100</v>
      </c>
      <c r="H364" s="487">
        <v>78.400000000000006</v>
      </c>
      <c r="I364" s="4"/>
    </row>
    <row r="365" spans="1:9" ht="45" x14ac:dyDescent="0.2">
      <c r="A365" s="96">
        <v>357</v>
      </c>
      <c r="B365" s="492" t="s">
        <v>1100</v>
      </c>
      <c r="C365" s="493" t="s">
        <v>1101</v>
      </c>
      <c r="D365" s="489">
        <v>41001028431</v>
      </c>
      <c r="E365" s="88"/>
      <c r="F365" s="490" t="s">
        <v>609</v>
      </c>
      <c r="G365" s="77">
        <f t="shared" si="5"/>
        <v>100</v>
      </c>
      <c r="H365" s="487">
        <v>78.400000000000006</v>
      </c>
      <c r="I365" s="4"/>
    </row>
    <row r="366" spans="1:9" ht="45" x14ac:dyDescent="0.2">
      <c r="A366" s="96">
        <v>358</v>
      </c>
      <c r="B366" s="492" t="s">
        <v>1102</v>
      </c>
      <c r="C366" s="493" t="s">
        <v>709</v>
      </c>
      <c r="D366" s="489">
        <v>41001006410</v>
      </c>
      <c r="E366" s="88"/>
      <c r="F366" s="490" t="s">
        <v>609</v>
      </c>
      <c r="G366" s="77">
        <f t="shared" si="5"/>
        <v>100</v>
      </c>
      <c r="H366" s="487">
        <v>78.400000000000006</v>
      </c>
      <c r="I366" s="4"/>
    </row>
    <row r="367" spans="1:9" ht="45" x14ac:dyDescent="0.2">
      <c r="A367" s="96">
        <v>359</v>
      </c>
      <c r="B367" s="492" t="s">
        <v>1102</v>
      </c>
      <c r="C367" s="493" t="s">
        <v>709</v>
      </c>
      <c r="D367" s="489">
        <v>41001006410</v>
      </c>
      <c r="E367" s="88"/>
      <c r="F367" s="490" t="s">
        <v>609</v>
      </c>
      <c r="G367" s="77">
        <f t="shared" si="5"/>
        <v>100</v>
      </c>
      <c r="H367" s="487">
        <v>78.400000000000006</v>
      </c>
      <c r="I367" s="4"/>
    </row>
    <row r="368" spans="1:9" ht="45" x14ac:dyDescent="0.2">
      <c r="A368" s="96">
        <v>360</v>
      </c>
      <c r="B368" s="492" t="s">
        <v>1102</v>
      </c>
      <c r="C368" s="493" t="s">
        <v>709</v>
      </c>
      <c r="D368" s="489">
        <v>41001006410</v>
      </c>
      <c r="E368" s="88"/>
      <c r="F368" s="490" t="s">
        <v>609</v>
      </c>
      <c r="G368" s="77">
        <f t="shared" si="5"/>
        <v>100</v>
      </c>
      <c r="H368" s="487">
        <v>78.400000000000006</v>
      </c>
      <c r="I368" s="4"/>
    </row>
    <row r="369" spans="1:9" ht="45" x14ac:dyDescent="0.2">
      <c r="A369" s="96">
        <v>361</v>
      </c>
      <c r="B369" s="492" t="s">
        <v>1103</v>
      </c>
      <c r="C369" s="493" t="s">
        <v>1104</v>
      </c>
      <c r="D369" s="489">
        <v>41001000015</v>
      </c>
      <c r="E369" s="88"/>
      <c r="F369" s="490" t="s">
        <v>609</v>
      </c>
      <c r="G369" s="77">
        <f t="shared" si="5"/>
        <v>100</v>
      </c>
      <c r="H369" s="487">
        <v>78.400000000000006</v>
      </c>
      <c r="I369" s="4"/>
    </row>
    <row r="370" spans="1:9" ht="45" x14ac:dyDescent="0.2">
      <c r="A370" s="96">
        <v>362</v>
      </c>
      <c r="B370" s="492" t="s">
        <v>1103</v>
      </c>
      <c r="C370" s="493" t="s">
        <v>1104</v>
      </c>
      <c r="D370" s="489">
        <v>41001000015</v>
      </c>
      <c r="E370" s="88"/>
      <c r="F370" s="490" t="s">
        <v>609</v>
      </c>
      <c r="G370" s="77">
        <f t="shared" si="5"/>
        <v>100</v>
      </c>
      <c r="H370" s="487">
        <v>78.400000000000006</v>
      </c>
      <c r="I370" s="4"/>
    </row>
    <row r="371" spans="1:9" ht="45" x14ac:dyDescent="0.2">
      <c r="A371" s="96">
        <v>363</v>
      </c>
      <c r="B371" s="492" t="s">
        <v>1103</v>
      </c>
      <c r="C371" s="493" t="s">
        <v>1104</v>
      </c>
      <c r="D371" s="489">
        <v>41001000015</v>
      </c>
      <c r="E371" s="88"/>
      <c r="F371" s="490" t="s">
        <v>609</v>
      </c>
      <c r="G371" s="77">
        <f t="shared" si="5"/>
        <v>100</v>
      </c>
      <c r="H371" s="487">
        <v>78.400000000000006</v>
      </c>
      <c r="I371" s="4"/>
    </row>
    <row r="372" spans="1:9" ht="45" x14ac:dyDescent="0.2">
      <c r="A372" s="96">
        <v>364</v>
      </c>
      <c r="B372" s="492" t="s">
        <v>1105</v>
      </c>
      <c r="C372" s="493" t="s">
        <v>1104</v>
      </c>
      <c r="D372" s="489">
        <v>60003011893</v>
      </c>
      <c r="E372" s="88"/>
      <c r="F372" s="490" t="s">
        <v>609</v>
      </c>
      <c r="G372" s="77">
        <f t="shared" si="5"/>
        <v>100</v>
      </c>
      <c r="H372" s="487">
        <v>78.400000000000006</v>
      </c>
      <c r="I372" s="4"/>
    </row>
    <row r="373" spans="1:9" ht="45" x14ac:dyDescent="0.2">
      <c r="A373" s="96">
        <v>365</v>
      </c>
      <c r="B373" s="492" t="s">
        <v>1105</v>
      </c>
      <c r="C373" s="493" t="s">
        <v>1104</v>
      </c>
      <c r="D373" s="489">
        <v>60003011893</v>
      </c>
      <c r="E373" s="88"/>
      <c r="F373" s="490" t="s">
        <v>609</v>
      </c>
      <c r="G373" s="77">
        <f t="shared" si="5"/>
        <v>100</v>
      </c>
      <c r="H373" s="487">
        <v>78.400000000000006</v>
      </c>
      <c r="I373" s="4"/>
    </row>
    <row r="374" spans="1:9" ht="45" x14ac:dyDescent="0.2">
      <c r="A374" s="96">
        <v>366</v>
      </c>
      <c r="B374" s="492" t="s">
        <v>1105</v>
      </c>
      <c r="C374" s="493" t="s">
        <v>1104</v>
      </c>
      <c r="D374" s="489">
        <v>60003011893</v>
      </c>
      <c r="E374" s="88"/>
      <c r="F374" s="490" t="s">
        <v>609</v>
      </c>
      <c r="G374" s="77">
        <f t="shared" si="5"/>
        <v>100</v>
      </c>
      <c r="H374" s="487">
        <v>78.400000000000006</v>
      </c>
      <c r="I374" s="4"/>
    </row>
    <row r="375" spans="1:9" ht="45" x14ac:dyDescent="0.2">
      <c r="A375" s="96">
        <v>367</v>
      </c>
      <c r="B375" s="492" t="s">
        <v>1106</v>
      </c>
      <c r="C375" s="493" t="s">
        <v>1107</v>
      </c>
      <c r="D375" s="489">
        <v>53001028996</v>
      </c>
      <c r="E375" s="88"/>
      <c r="F375" s="490" t="s">
        <v>609</v>
      </c>
      <c r="G375" s="77">
        <f t="shared" si="5"/>
        <v>100</v>
      </c>
      <c r="H375" s="487">
        <v>78.400000000000006</v>
      </c>
      <c r="I375" s="4"/>
    </row>
    <row r="376" spans="1:9" ht="45" x14ac:dyDescent="0.2">
      <c r="A376" s="96">
        <v>368</v>
      </c>
      <c r="B376" s="492" t="s">
        <v>1108</v>
      </c>
      <c r="C376" s="493" t="s">
        <v>1109</v>
      </c>
      <c r="D376" s="489">
        <v>49001012321</v>
      </c>
      <c r="E376" s="88"/>
      <c r="F376" s="490" t="s">
        <v>609</v>
      </c>
      <c r="G376" s="77">
        <f t="shared" si="5"/>
        <v>100</v>
      </c>
      <c r="H376" s="487">
        <v>78.400000000000006</v>
      </c>
      <c r="I376" s="4"/>
    </row>
    <row r="377" spans="1:9" ht="45" x14ac:dyDescent="0.2">
      <c r="A377" s="96">
        <v>369</v>
      </c>
      <c r="B377" s="492" t="s">
        <v>1110</v>
      </c>
      <c r="C377" s="493" t="s">
        <v>1111</v>
      </c>
      <c r="D377" s="489">
        <v>19001032840</v>
      </c>
      <c r="E377" s="88"/>
      <c r="F377" s="490" t="s">
        <v>609</v>
      </c>
      <c r="G377" s="77">
        <f t="shared" si="5"/>
        <v>100</v>
      </c>
      <c r="H377" s="487">
        <v>78.400000000000006</v>
      </c>
      <c r="I377" s="4"/>
    </row>
    <row r="378" spans="1:9" ht="45" x14ac:dyDescent="0.2">
      <c r="A378" s="96">
        <v>370</v>
      </c>
      <c r="B378" s="492" t="s">
        <v>1112</v>
      </c>
      <c r="C378" s="493" t="s">
        <v>1113</v>
      </c>
      <c r="D378" s="489">
        <v>19001025833</v>
      </c>
      <c r="E378" s="88"/>
      <c r="F378" s="490" t="s">
        <v>609</v>
      </c>
      <c r="G378" s="77">
        <f t="shared" si="5"/>
        <v>100</v>
      </c>
      <c r="H378" s="487">
        <v>78.400000000000006</v>
      </c>
      <c r="I378" s="4"/>
    </row>
    <row r="379" spans="1:9" ht="45" x14ac:dyDescent="0.2">
      <c r="A379" s="96">
        <v>371</v>
      </c>
      <c r="B379" s="492" t="s">
        <v>839</v>
      </c>
      <c r="C379" s="493" t="s">
        <v>968</v>
      </c>
      <c r="D379" s="489">
        <v>51001002772</v>
      </c>
      <c r="E379" s="88"/>
      <c r="F379" s="490" t="s">
        <v>609</v>
      </c>
      <c r="G379" s="77">
        <f t="shared" si="5"/>
        <v>100</v>
      </c>
      <c r="H379" s="487">
        <v>78.400000000000006</v>
      </c>
      <c r="I379" s="4"/>
    </row>
    <row r="380" spans="1:9" ht="45" x14ac:dyDescent="0.2">
      <c r="A380" s="96">
        <v>372</v>
      </c>
      <c r="B380" s="492" t="s">
        <v>954</v>
      </c>
      <c r="C380" s="493" t="s">
        <v>1114</v>
      </c>
      <c r="D380" s="489">
        <v>39001000137</v>
      </c>
      <c r="E380" s="88"/>
      <c r="F380" s="490" t="s">
        <v>609</v>
      </c>
      <c r="G380" s="77">
        <f t="shared" si="5"/>
        <v>100</v>
      </c>
      <c r="H380" s="487">
        <v>78.400000000000006</v>
      </c>
      <c r="I380" s="4"/>
    </row>
    <row r="381" spans="1:9" ht="45" x14ac:dyDescent="0.2">
      <c r="A381" s="96">
        <v>373</v>
      </c>
      <c r="B381" s="492" t="s">
        <v>1110</v>
      </c>
      <c r="C381" s="493" t="s">
        <v>1115</v>
      </c>
      <c r="D381" s="489">
        <v>19001011715</v>
      </c>
      <c r="E381" s="88"/>
      <c r="F381" s="490" t="s">
        <v>609</v>
      </c>
      <c r="G381" s="77">
        <f t="shared" si="5"/>
        <v>100</v>
      </c>
      <c r="H381" s="487">
        <v>78.400000000000006</v>
      </c>
      <c r="I381" s="4"/>
    </row>
    <row r="382" spans="1:9" ht="45" x14ac:dyDescent="0.2">
      <c r="A382" s="96">
        <v>374</v>
      </c>
      <c r="B382" s="492" t="s">
        <v>1116</v>
      </c>
      <c r="C382" s="493" t="s">
        <v>1117</v>
      </c>
      <c r="D382" s="489">
        <v>62006043156</v>
      </c>
      <c r="E382" s="88"/>
      <c r="F382" s="490" t="s">
        <v>609</v>
      </c>
      <c r="G382" s="77">
        <f t="shared" si="5"/>
        <v>100</v>
      </c>
      <c r="H382" s="487">
        <v>78.400000000000006</v>
      </c>
      <c r="I382" s="4"/>
    </row>
    <row r="383" spans="1:9" ht="45" x14ac:dyDescent="0.2">
      <c r="A383" s="96">
        <v>375</v>
      </c>
      <c r="B383" s="492" t="s">
        <v>1118</v>
      </c>
      <c r="C383" s="493" t="s">
        <v>1119</v>
      </c>
      <c r="D383" s="489">
        <v>19001100064</v>
      </c>
      <c r="E383" s="88"/>
      <c r="F383" s="490" t="s">
        <v>609</v>
      </c>
      <c r="G383" s="77">
        <f t="shared" si="5"/>
        <v>100</v>
      </c>
      <c r="H383" s="487">
        <v>78.400000000000006</v>
      </c>
      <c r="I383" s="4"/>
    </row>
    <row r="384" spans="1:9" ht="45" x14ac:dyDescent="0.2">
      <c r="A384" s="96">
        <v>376</v>
      </c>
      <c r="B384" s="492" t="s">
        <v>647</v>
      </c>
      <c r="C384" s="493" t="s">
        <v>1120</v>
      </c>
      <c r="D384" s="489">
        <v>62005007783</v>
      </c>
      <c r="E384" s="88"/>
      <c r="F384" s="490" t="s">
        <v>609</v>
      </c>
      <c r="G384" s="77">
        <f t="shared" si="5"/>
        <v>100</v>
      </c>
      <c r="H384" s="487">
        <v>78.400000000000006</v>
      </c>
      <c r="I384" s="4"/>
    </row>
    <row r="385" spans="1:9" ht="45" x14ac:dyDescent="0.2">
      <c r="A385" s="96">
        <v>377</v>
      </c>
      <c r="B385" s="492" t="s">
        <v>1121</v>
      </c>
      <c r="C385" s="493" t="s">
        <v>1122</v>
      </c>
      <c r="D385" s="489">
        <v>36001028732</v>
      </c>
      <c r="E385" s="88"/>
      <c r="F385" s="490" t="s">
        <v>609</v>
      </c>
      <c r="G385" s="77">
        <f t="shared" si="5"/>
        <v>100</v>
      </c>
      <c r="H385" s="487">
        <v>78.400000000000006</v>
      </c>
      <c r="I385" s="4"/>
    </row>
    <row r="386" spans="1:9" ht="45" x14ac:dyDescent="0.2">
      <c r="A386" s="96">
        <v>378</v>
      </c>
      <c r="B386" s="492" t="s">
        <v>613</v>
      </c>
      <c r="C386" s="493" t="s">
        <v>1123</v>
      </c>
      <c r="D386" s="489">
        <v>41001031235</v>
      </c>
      <c r="E386" s="88"/>
      <c r="F386" s="490" t="s">
        <v>609</v>
      </c>
      <c r="G386" s="77">
        <f t="shared" si="5"/>
        <v>100</v>
      </c>
      <c r="H386" s="487">
        <v>78.400000000000006</v>
      </c>
      <c r="I386" s="4"/>
    </row>
    <row r="387" spans="1:9" ht="45" x14ac:dyDescent="0.2">
      <c r="A387" s="96">
        <v>379</v>
      </c>
      <c r="B387" s="492" t="s">
        <v>1053</v>
      </c>
      <c r="C387" s="493" t="s">
        <v>1124</v>
      </c>
      <c r="D387" s="489">
        <v>41001026413</v>
      </c>
      <c r="E387" s="88"/>
      <c r="F387" s="490" t="s">
        <v>609</v>
      </c>
      <c r="G387" s="77">
        <f t="shared" si="5"/>
        <v>100</v>
      </c>
      <c r="H387" s="487">
        <v>78.400000000000006</v>
      </c>
      <c r="I387" s="4"/>
    </row>
    <row r="388" spans="1:9" ht="45" x14ac:dyDescent="0.2">
      <c r="A388" s="96">
        <v>380</v>
      </c>
      <c r="B388" s="492" t="s">
        <v>1125</v>
      </c>
      <c r="C388" s="493" t="s">
        <v>1126</v>
      </c>
      <c r="D388" s="489">
        <v>41001009489</v>
      </c>
      <c r="E388" s="88"/>
      <c r="F388" s="490" t="s">
        <v>609</v>
      </c>
      <c r="G388" s="77">
        <f t="shared" si="5"/>
        <v>100</v>
      </c>
      <c r="H388" s="487">
        <v>78.400000000000006</v>
      </c>
      <c r="I388" s="4"/>
    </row>
    <row r="389" spans="1:9" ht="45" x14ac:dyDescent="0.2">
      <c r="A389" s="96">
        <v>381</v>
      </c>
      <c r="B389" s="492" t="s">
        <v>1054</v>
      </c>
      <c r="C389" s="493" t="s">
        <v>1123</v>
      </c>
      <c r="D389" s="489">
        <v>4001000330</v>
      </c>
      <c r="E389" s="88"/>
      <c r="F389" s="490" t="s">
        <v>609</v>
      </c>
      <c r="G389" s="77">
        <f t="shared" si="5"/>
        <v>100</v>
      </c>
      <c r="H389" s="487">
        <v>78.400000000000006</v>
      </c>
      <c r="I389" s="4"/>
    </row>
    <row r="390" spans="1:9" ht="45" x14ac:dyDescent="0.2">
      <c r="A390" s="96">
        <v>382</v>
      </c>
      <c r="B390" s="492" t="s">
        <v>839</v>
      </c>
      <c r="C390" s="493" t="s">
        <v>1127</v>
      </c>
      <c r="D390" s="489">
        <v>18001048471</v>
      </c>
      <c r="E390" s="88"/>
      <c r="F390" s="490" t="s">
        <v>609</v>
      </c>
      <c r="G390" s="77">
        <f t="shared" si="5"/>
        <v>100</v>
      </c>
      <c r="H390" s="487">
        <v>78.400000000000006</v>
      </c>
      <c r="I390" s="4"/>
    </row>
    <row r="391" spans="1:9" ht="45" x14ac:dyDescent="0.2">
      <c r="A391" s="96">
        <v>383</v>
      </c>
      <c r="B391" s="492" t="s">
        <v>744</v>
      </c>
      <c r="C391" s="493" t="s">
        <v>1128</v>
      </c>
      <c r="D391" s="489">
        <v>18001044815</v>
      </c>
      <c r="E391" s="88"/>
      <c r="F391" s="490" t="s">
        <v>609</v>
      </c>
      <c r="G391" s="77">
        <f t="shared" si="5"/>
        <v>100</v>
      </c>
      <c r="H391" s="487">
        <v>78.400000000000006</v>
      </c>
      <c r="I391" s="4"/>
    </row>
    <row r="392" spans="1:9" ht="45" x14ac:dyDescent="0.2">
      <c r="A392" s="96">
        <v>384</v>
      </c>
      <c r="B392" s="492" t="s">
        <v>1092</v>
      </c>
      <c r="C392" s="493" t="s">
        <v>1129</v>
      </c>
      <c r="D392" s="489">
        <v>18001050949</v>
      </c>
      <c r="E392" s="88"/>
      <c r="F392" s="490" t="s">
        <v>609</v>
      </c>
      <c r="G392" s="77">
        <f t="shared" si="5"/>
        <v>100</v>
      </c>
      <c r="H392" s="487">
        <v>78.400000000000006</v>
      </c>
      <c r="I392" s="4"/>
    </row>
    <row r="393" spans="1:9" ht="45" x14ac:dyDescent="0.2">
      <c r="A393" s="96">
        <v>385</v>
      </c>
      <c r="B393" s="492" t="s">
        <v>1130</v>
      </c>
      <c r="C393" s="493" t="s">
        <v>1131</v>
      </c>
      <c r="D393" s="489">
        <v>18001009350</v>
      </c>
      <c r="E393" s="88"/>
      <c r="F393" s="490" t="s">
        <v>609</v>
      </c>
      <c r="G393" s="77">
        <f t="shared" si="5"/>
        <v>100</v>
      </c>
      <c r="H393" s="487">
        <v>78.400000000000006</v>
      </c>
      <c r="I393" s="4"/>
    </row>
    <row r="394" spans="1:9" ht="45" x14ac:dyDescent="0.2">
      <c r="A394" s="96">
        <v>386</v>
      </c>
      <c r="B394" s="492" t="s">
        <v>572</v>
      </c>
      <c r="C394" s="493" t="s">
        <v>1132</v>
      </c>
      <c r="D394" s="489">
        <v>18901075922</v>
      </c>
      <c r="E394" s="88"/>
      <c r="F394" s="490" t="s">
        <v>609</v>
      </c>
      <c r="G394" s="77">
        <f t="shared" si="5"/>
        <v>100</v>
      </c>
      <c r="H394" s="487">
        <v>78.400000000000006</v>
      </c>
      <c r="I394" s="4"/>
    </row>
    <row r="395" spans="1:9" ht="45" x14ac:dyDescent="0.2">
      <c r="A395" s="96">
        <v>387</v>
      </c>
      <c r="B395" s="492" t="s">
        <v>989</v>
      </c>
      <c r="C395" s="493" t="s">
        <v>1133</v>
      </c>
      <c r="D395" s="489">
        <v>18001068269</v>
      </c>
      <c r="E395" s="88"/>
      <c r="F395" s="490" t="s">
        <v>609</v>
      </c>
      <c r="G395" s="77">
        <f t="shared" si="5"/>
        <v>100</v>
      </c>
      <c r="H395" s="487">
        <v>78.400000000000006</v>
      </c>
      <c r="I395" s="4"/>
    </row>
    <row r="396" spans="1:9" ht="45" x14ac:dyDescent="0.2">
      <c r="A396" s="96">
        <v>388</v>
      </c>
      <c r="B396" s="492" t="s">
        <v>961</v>
      </c>
      <c r="C396" s="493" t="s">
        <v>1134</v>
      </c>
      <c r="D396" s="489">
        <v>18001011954</v>
      </c>
      <c r="E396" s="88"/>
      <c r="F396" s="490" t="s">
        <v>609</v>
      </c>
      <c r="G396" s="77">
        <f t="shared" si="5"/>
        <v>100</v>
      </c>
      <c r="H396" s="487">
        <v>78.400000000000006</v>
      </c>
      <c r="I396" s="4"/>
    </row>
    <row r="397" spans="1:9" ht="45" x14ac:dyDescent="0.2">
      <c r="A397" s="96">
        <v>389</v>
      </c>
      <c r="B397" s="492" t="s">
        <v>577</v>
      </c>
      <c r="C397" s="493" t="s">
        <v>1135</v>
      </c>
      <c r="D397" s="489">
        <v>18001069513</v>
      </c>
      <c r="E397" s="88"/>
      <c r="F397" s="490" t="s">
        <v>609</v>
      </c>
      <c r="G397" s="77">
        <f t="shared" si="5"/>
        <v>100</v>
      </c>
      <c r="H397" s="487">
        <v>78.400000000000006</v>
      </c>
      <c r="I397" s="4"/>
    </row>
    <row r="398" spans="1:9" ht="45" x14ac:dyDescent="0.2">
      <c r="A398" s="96">
        <v>390</v>
      </c>
      <c r="B398" s="492" t="s">
        <v>1136</v>
      </c>
      <c r="C398" s="493" t="s">
        <v>1137</v>
      </c>
      <c r="D398" s="489">
        <v>18001007229</v>
      </c>
      <c r="E398" s="88"/>
      <c r="F398" s="490" t="s">
        <v>609</v>
      </c>
      <c r="G398" s="77">
        <f t="shared" si="5"/>
        <v>100</v>
      </c>
      <c r="H398" s="487">
        <v>78.400000000000006</v>
      </c>
      <c r="I398" s="4"/>
    </row>
    <row r="399" spans="1:9" ht="45" x14ac:dyDescent="0.2">
      <c r="A399" s="96">
        <v>391</v>
      </c>
      <c r="B399" s="492" t="s">
        <v>584</v>
      </c>
      <c r="C399" s="493" t="s">
        <v>776</v>
      </c>
      <c r="D399" s="489">
        <v>18001064246</v>
      </c>
      <c r="E399" s="88"/>
      <c r="F399" s="490" t="s">
        <v>609</v>
      </c>
      <c r="G399" s="77">
        <f t="shared" si="5"/>
        <v>100</v>
      </c>
      <c r="H399" s="487">
        <v>78.400000000000006</v>
      </c>
      <c r="I399" s="4"/>
    </row>
    <row r="400" spans="1:9" ht="45" x14ac:dyDescent="0.2">
      <c r="A400" s="96">
        <v>392</v>
      </c>
      <c r="B400" s="492" t="s">
        <v>749</v>
      </c>
      <c r="C400" s="493" t="s">
        <v>1138</v>
      </c>
      <c r="D400" s="489">
        <v>60001131904</v>
      </c>
      <c r="E400" s="88"/>
      <c r="F400" s="490" t="s">
        <v>609</v>
      </c>
      <c r="G400" s="77">
        <f t="shared" si="5"/>
        <v>100</v>
      </c>
      <c r="H400" s="487">
        <v>78.400000000000006</v>
      </c>
      <c r="I400" s="4"/>
    </row>
    <row r="401" spans="1:9" ht="45" x14ac:dyDescent="0.2">
      <c r="A401" s="96">
        <v>393</v>
      </c>
      <c r="B401" s="492" t="s">
        <v>1139</v>
      </c>
      <c r="C401" s="493" t="s">
        <v>1140</v>
      </c>
      <c r="D401" s="489">
        <v>18001011922</v>
      </c>
      <c r="E401" s="88"/>
      <c r="F401" s="490" t="s">
        <v>609</v>
      </c>
      <c r="G401" s="77">
        <f t="shared" si="5"/>
        <v>100</v>
      </c>
      <c r="H401" s="487">
        <v>78.400000000000006</v>
      </c>
      <c r="I401" s="4"/>
    </row>
    <row r="402" spans="1:9" ht="45" x14ac:dyDescent="0.2">
      <c r="A402" s="96">
        <v>394</v>
      </c>
      <c r="B402" s="492" t="s">
        <v>606</v>
      </c>
      <c r="C402" s="493" t="s">
        <v>1141</v>
      </c>
      <c r="D402" s="489">
        <v>1015025942</v>
      </c>
      <c r="E402" s="88"/>
      <c r="F402" s="490" t="s">
        <v>609</v>
      </c>
      <c r="G402" s="77">
        <f t="shared" si="5"/>
        <v>100</v>
      </c>
      <c r="H402" s="487">
        <v>78.400000000000006</v>
      </c>
      <c r="I402" s="4"/>
    </row>
    <row r="403" spans="1:9" ht="45" x14ac:dyDescent="0.2">
      <c r="A403" s="96">
        <v>395</v>
      </c>
      <c r="B403" s="492" t="s">
        <v>1142</v>
      </c>
      <c r="C403" s="493" t="s">
        <v>1143</v>
      </c>
      <c r="D403" s="489">
        <v>18001059960</v>
      </c>
      <c r="E403" s="88"/>
      <c r="F403" s="490" t="s">
        <v>609</v>
      </c>
      <c r="G403" s="77">
        <f t="shared" si="5"/>
        <v>100</v>
      </c>
      <c r="H403" s="487">
        <v>78.400000000000006</v>
      </c>
      <c r="I403" s="4"/>
    </row>
    <row r="404" spans="1:9" ht="45" x14ac:dyDescent="0.2">
      <c r="A404" s="96">
        <v>396</v>
      </c>
      <c r="B404" s="492" t="s">
        <v>631</v>
      </c>
      <c r="C404" s="493" t="s">
        <v>1144</v>
      </c>
      <c r="D404" s="489">
        <v>18001001862</v>
      </c>
      <c r="E404" s="88"/>
      <c r="F404" s="490" t="s">
        <v>609</v>
      </c>
      <c r="G404" s="77">
        <f t="shared" si="5"/>
        <v>100</v>
      </c>
      <c r="H404" s="487">
        <v>78.400000000000006</v>
      </c>
      <c r="I404" s="4"/>
    </row>
    <row r="405" spans="1:9" ht="45" x14ac:dyDescent="0.2">
      <c r="A405" s="96">
        <v>397</v>
      </c>
      <c r="B405" s="492" t="s">
        <v>661</v>
      </c>
      <c r="C405" s="493" t="s">
        <v>1145</v>
      </c>
      <c r="D405" s="489">
        <v>21001000635</v>
      </c>
      <c r="E405" s="88"/>
      <c r="F405" s="490" t="s">
        <v>609</v>
      </c>
      <c r="G405" s="77">
        <f t="shared" si="5"/>
        <v>100</v>
      </c>
      <c r="H405" s="487">
        <v>78.400000000000006</v>
      </c>
      <c r="I405" s="4"/>
    </row>
    <row r="406" spans="1:9" ht="45" x14ac:dyDescent="0.2">
      <c r="A406" s="96">
        <v>398</v>
      </c>
      <c r="B406" s="492" t="s">
        <v>603</v>
      </c>
      <c r="C406" s="493" t="s">
        <v>1146</v>
      </c>
      <c r="D406" s="489">
        <v>18001057857</v>
      </c>
      <c r="E406" s="88"/>
      <c r="F406" s="490" t="s">
        <v>609</v>
      </c>
      <c r="G406" s="77">
        <f t="shared" si="5"/>
        <v>100</v>
      </c>
      <c r="H406" s="487">
        <v>78.400000000000006</v>
      </c>
      <c r="I406" s="4"/>
    </row>
    <row r="407" spans="1:9" ht="45" x14ac:dyDescent="0.2">
      <c r="A407" s="96">
        <v>399</v>
      </c>
      <c r="B407" s="492" t="s">
        <v>1110</v>
      </c>
      <c r="C407" s="493" t="s">
        <v>1147</v>
      </c>
      <c r="D407" s="489">
        <v>18001067452</v>
      </c>
      <c r="E407" s="88"/>
      <c r="F407" s="490" t="s">
        <v>609</v>
      </c>
      <c r="G407" s="77">
        <f t="shared" si="5"/>
        <v>100</v>
      </c>
      <c r="H407" s="487">
        <v>78.400000000000006</v>
      </c>
      <c r="I407" s="4"/>
    </row>
    <row r="408" spans="1:9" ht="45" x14ac:dyDescent="0.2">
      <c r="A408" s="96">
        <v>400</v>
      </c>
      <c r="B408" s="492" t="s">
        <v>1148</v>
      </c>
      <c r="C408" s="493" t="s">
        <v>1149</v>
      </c>
      <c r="D408" s="489">
        <v>18001006031</v>
      </c>
      <c r="E408" s="88"/>
      <c r="F408" s="490" t="s">
        <v>609</v>
      </c>
      <c r="G408" s="77">
        <f t="shared" si="5"/>
        <v>100</v>
      </c>
      <c r="H408" s="487">
        <v>78.400000000000006</v>
      </c>
      <c r="I408" s="4"/>
    </row>
    <row r="409" spans="1:9" ht="45" x14ac:dyDescent="0.2">
      <c r="A409" s="96">
        <v>401</v>
      </c>
      <c r="B409" s="492" t="s">
        <v>1150</v>
      </c>
      <c r="C409" s="493" t="s">
        <v>1151</v>
      </c>
      <c r="D409" s="489">
        <v>18001027510</v>
      </c>
      <c r="E409" s="88"/>
      <c r="F409" s="490" t="s">
        <v>609</v>
      </c>
      <c r="G409" s="77">
        <f t="shared" si="5"/>
        <v>100</v>
      </c>
      <c r="H409" s="487">
        <v>78.400000000000006</v>
      </c>
      <c r="I409" s="4"/>
    </row>
    <row r="410" spans="1:9" ht="45" x14ac:dyDescent="0.2">
      <c r="A410" s="96">
        <v>402</v>
      </c>
      <c r="B410" s="492" t="s">
        <v>828</v>
      </c>
      <c r="C410" s="493" t="s">
        <v>1152</v>
      </c>
      <c r="D410" s="489">
        <v>60001140209</v>
      </c>
      <c r="E410" s="88"/>
      <c r="F410" s="490" t="s">
        <v>609</v>
      </c>
      <c r="G410" s="77">
        <f t="shared" si="5"/>
        <v>100</v>
      </c>
      <c r="H410" s="487">
        <v>78.400000000000006</v>
      </c>
      <c r="I410" s="4"/>
    </row>
    <row r="411" spans="1:9" ht="45" x14ac:dyDescent="0.2">
      <c r="A411" s="96">
        <v>403</v>
      </c>
      <c r="B411" s="492" t="s">
        <v>1153</v>
      </c>
      <c r="C411" s="493" t="s">
        <v>903</v>
      </c>
      <c r="D411" s="489">
        <v>18001073103</v>
      </c>
      <c r="E411" s="88"/>
      <c r="F411" s="490" t="s">
        <v>609</v>
      </c>
      <c r="G411" s="77">
        <f t="shared" ref="G411:G437" si="6">H411/0.784</f>
        <v>100</v>
      </c>
      <c r="H411" s="487">
        <v>78.400000000000006</v>
      </c>
      <c r="I411" s="4"/>
    </row>
    <row r="412" spans="1:9" ht="45" x14ac:dyDescent="0.2">
      <c r="A412" s="96">
        <v>404</v>
      </c>
      <c r="B412" s="492" t="s">
        <v>1154</v>
      </c>
      <c r="C412" s="493" t="s">
        <v>1155</v>
      </c>
      <c r="D412" s="489">
        <v>18001065356</v>
      </c>
      <c r="E412" s="88"/>
      <c r="F412" s="490" t="s">
        <v>609</v>
      </c>
      <c r="G412" s="77">
        <f t="shared" si="6"/>
        <v>100</v>
      </c>
      <c r="H412" s="487">
        <v>78.400000000000006</v>
      </c>
      <c r="I412" s="4"/>
    </row>
    <row r="413" spans="1:9" ht="45" x14ac:dyDescent="0.2">
      <c r="A413" s="96">
        <v>405</v>
      </c>
      <c r="B413" s="492" t="s">
        <v>1156</v>
      </c>
      <c r="C413" s="493" t="s">
        <v>1157</v>
      </c>
      <c r="D413" s="489">
        <v>18001040293</v>
      </c>
      <c r="E413" s="88"/>
      <c r="F413" s="490" t="s">
        <v>609</v>
      </c>
      <c r="G413" s="77">
        <f t="shared" si="6"/>
        <v>100</v>
      </c>
      <c r="H413" s="487">
        <v>78.400000000000006</v>
      </c>
      <c r="I413" s="4"/>
    </row>
    <row r="414" spans="1:9" ht="45" x14ac:dyDescent="0.2">
      <c r="A414" s="96">
        <v>406</v>
      </c>
      <c r="B414" s="492" t="s">
        <v>832</v>
      </c>
      <c r="C414" s="493" t="s">
        <v>1158</v>
      </c>
      <c r="D414" s="489">
        <v>18001054995</v>
      </c>
      <c r="E414" s="88"/>
      <c r="F414" s="490" t="s">
        <v>609</v>
      </c>
      <c r="G414" s="77">
        <f t="shared" si="6"/>
        <v>100</v>
      </c>
      <c r="H414" s="487">
        <v>78.400000000000006</v>
      </c>
      <c r="I414" s="4"/>
    </row>
    <row r="415" spans="1:9" ht="45" x14ac:dyDescent="0.2">
      <c r="A415" s="96">
        <v>407</v>
      </c>
      <c r="B415" s="492" t="s">
        <v>808</v>
      </c>
      <c r="C415" s="493" t="s">
        <v>1159</v>
      </c>
      <c r="D415" s="489">
        <v>18001051585</v>
      </c>
      <c r="E415" s="88"/>
      <c r="F415" s="490" t="s">
        <v>609</v>
      </c>
      <c r="G415" s="77">
        <f t="shared" si="6"/>
        <v>100</v>
      </c>
      <c r="H415" s="487">
        <v>78.400000000000006</v>
      </c>
      <c r="I415" s="4"/>
    </row>
    <row r="416" spans="1:9" ht="45" x14ac:dyDescent="0.2">
      <c r="A416" s="96">
        <v>408</v>
      </c>
      <c r="B416" s="492" t="s">
        <v>1160</v>
      </c>
      <c r="C416" s="493" t="s">
        <v>1161</v>
      </c>
      <c r="D416" s="489">
        <v>18401077626</v>
      </c>
      <c r="E416" s="88"/>
      <c r="F416" s="490" t="s">
        <v>609</v>
      </c>
      <c r="G416" s="77">
        <f t="shared" si="6"/>
        <v>100</v>
      </c>
      <c r="H416" s="487">
        <v>78.400000000000006</v>
      </c>
      <c r="I416" s="4"/>
    </row>
    <row r="417" spans="1:9" ht="45" x14ac:dyDescent="0.2">
      <c r="A417" s="96">
        <v>409</v>
      </c>
      <c r="B417" s="492" t="s">
        <v>1041</v>
      </c>
      <c r="C417" s="493" t="s">
        <v>1162</v>
      </c>
      <c r="D417" s="489">
        <v>18001012689</v>
      </c>
      <c r="E417" s="88"/>
      <c r="F417" s="490" t="s">
        <v>609</v>
      </c>
      <c r="G417" s="77">
        <f t="shared" si="6"/>
        <v>100</v>
      </c>
      <c r="H417" s="487">
        <v>78.400000000000006</v>
      </c>
      <c r="I417" s="4"/>
    </row>
    <row r="418" spans="1:9" ht="45" x14ac:dyDescent="0.2">
      <c r="A418" s="96">
        <v>410</v>
      </c>
      <c r="B418" s="492" t="s">
        <v>1110</v>
      </c>
      <c r="C418" s="493" t="s">
        <v>1163</v>
      </c>
      <c r="D418" s="489">
        <v>18001018708</v>
      </c>
      <c r="E418" s="88"/>
      <c r="F418" s="490" t="s">
        <v>609</v>
      </c>
      <c r="G418" s="77">
        <f t="shared" si="6"/>
        <v>100</v>
      </c>
      <c r="H418" s="487">
        <v>78.400000000000006</v>
      </c>
      <c r="I418" s="4"/>
    </row>
    <row r="419" spans="1:9" ht="45" x14ac:dyDescent="0.2">
      <c r="A419" s="96">
        <v>411</v>
      </c>
      <c r="B419" s="492" t="s">
        <v>1164</v>
      </c>
      <c r="C419" s="493" t="s">
        <v>1165</v>
      </c>
      <c r="D419" s="489">
        <v>18001014084</v>
      </c>
      <c r="E419" s="88"/>
      <c r="F419" s="490" t="s">
        <v>609</v>
      </c>
      <c r="G419" s="77">
        <f t="shared" si="6"/>
        <v>100</v>
      </c>
      <c r="H419" s="487">
        <v>78.400000000000006</v>
      </c>
      <c r="I419" s="4"/>
    </row>
    <row r="420" spans="1:9" ht="45" x14ac:dyDescent="0.2">
      <c r="A420" s="96">
        <v>412</v>
      </c>
      <c r="B420" s="492" t="s">
        <v>606</v>
      </c>
      <c r="C420" s="493" t="s">
        <v>1166</v>
      </c>
      <c r="D420" s="489">
        <v>18001016827</v>
      </c>
      <c r="E420" s="88"/>
      <c r="F420" s="490" t="s">
        <v>609</v>
      </c>
      <c r="G420" s="77">
        <f t="shared" si="6"/>
        <v>100</v>
      </c>
      <c r="H420" s="487">
        <v>78.400000000000006</v>
      </c>
      <c r="I420" s="4"/>
    </row>
    <row r="421" spans="1:9" ht="45" x14ac:dyDescent="0.2">
      <c r="A421" s="96">
        <v>413</v>
      </c>
      <c r="B421" s="492" t="s">
        <v>647</v>
      </c>
      <c r="C421" s="493" t="s">
        <v>1135</v>
      </c>
      <c r="D421" s="489">
        <v>18001046770</v>
      </c>
      <c r="E421" s="88"/>
      <c r="F421" s="490" t="s">
        <v>609</v>
      </c>
      <c r="G421" s="77">
        <f t="shared" si="6"/>
        <v>100</v>
      </c>
      <c r="H421" s="487">
        <v>78.400000000000006</v>
      </c>
      <c r="I421" s="4"/>
    </row>
    <row r="422" spans="1:9" ht="45" x14ac:dyDescent="0.2">
      <c r="A422" s="96">
        <v>414</v>
      </c>
      <c r="B422" s="492" t="s">
        <v>954</v>
      </c>
      <c r="C422" s="493" t="s">
        <v>1167</v>
      </c>
      <c r="D422" s="489">
        <v>56001003541</v>
      </c>
      <c r="E422" s="88"/>
      <c r="F422" s="490" t="s">
        <v>609</v>
      </c>
      <c r="G422" s="77">
        <f t="shared" si="6"/>
        <v>100</v>
      </c>
      <c r="H422" s="487">
        <v>78.400000000000006</v>
      </c>
      <c r="I422" s="4"/>
    </row>
    <row r="423" spans="1:9" ht="45" x14ac:dyDescent="0.2">
      <c r="A423" s="96">
        <v>415</v>
      </c>
      <c r="B423" s="492" t="s">
        <v>577</v>
      </c>
      <c r="C423" s="493" t="s">
        <v>1168</v>
      </c>
      <c r="D423" s="489">
        <v>18001063738</v>
      </c>
      <c r="E423" s="88"/>
      <c r="F423" s="490" t="s">
        <v>609</v>
      </c>
      <c r="G423" s="77">
        <f t="shared" si="6"/>
        <v>100</v>
      </c>
      <c r="H423" s="487">
        <v>78.400000000000006</v>
      </c>
      <c r="I423" s="4"/>
    </row>
    <row r="424" spans="1:9" ht="45" x14ac:dyDescent="0.2">
      <c r="A424" s="96">
        <v>416</v>
      </c>
      <c r="B424" s="492" t="s">
        <v>631</v>
      </c>
      <c r="C424" s="493" t="s">
        <v>1169</v>
      </c>
      <c r="D424" s="489">
        <v>18001027637</v>
      </c>
      <c r="E424" s="88"/>
      <c r="F424" s="490" t="s">
        <v>609</v>
      </c>
      <c r="G424" s="77">
        <f t="shared" si="6"/>
        <v>100</v>
      </c>
      <c r="H424" s="487">
        <v>78.400000000000006</v>
      </c>
      <c r="I424" s="4"/>
    </row>
    <row r="425" spans="1:9" ht="45" x14ac:dyDescent="0.2">
      <c r="A425" s="96">
        <v>417</v>
      </c>
      <c r="B425" s="492" t="s">
        <v>1170</v>
      </c>
      <c r="C425" s="493" t="s">
        <v>1171</v>
      </c>
      <c r="D425" s="489">
        <v>18001040501</v>
      </c>
      <c r="E425" s="88"/>
      <c r="F425" s="490" t="s">
        <v>609</v>
      </c>
      <c r="G425" s="77">
        <f t="shared" si="6"/>
        <v>100</v>
      </c>
      <c r="H425" s="487">
        <v>78.400000000000006</v>
      </c>
      <c r="I425" s="4"/>
    </row>
    <row r="426" spans="1:9" ht="45" x14ac:dyDescent="0.2">
      <c r="A426" s="96">
        <v>418</v>
      </c>
      <c r="B426" s="492" t="s">
        <v>954</v>
      </c>
      <c r="C426" s="493" t="s">
        <v>1169</v>
      </c>
      <c r="D426" s="489">
        <v>18001041916</v>
      </c>
      <c r="E426" s="88"/>
      <c r="F426" s="490" t="s">
        <v>609</v>
      </c>
      <c r="G426" s="77">
        <f t="shared" si="6"/>
        <v>100</v>
      </c>
      <c r="H426" s="487">
        <v>78.400000000000006</v>
      </c>
      <c r="I426" s="4"/>
    </row>
    <row r="427" spans="1:9" ht="45" x14ac:dyDescent="0.2">
      <c r="A427" s="96">
        <v>419</v>
      </c>
      <c r="B427" s="492" t="s">
        <v>701</v>
      </c>
      <c r="C427" s="493" t="s">
        <v>1172</v>
      </c>
      <c r="D427" s="489">
        <v>18001060632</v>
      </c>
      <c r="E427" s="88"/>
      <c r="F427" s="490" t="s">
        <v>609</v>
      </c>
      <c r="G427" s="77">
        <f t="shared" si="6"/>
        <v>100</v>
      </c>
      <c r="H427" s="487">
        <v>78.400000000000006</v>
      </c>
      <c r="I427" s="4"/>
    </row>
    <row r="428" spans="1:9" ht="45" x14ac:dyDescent="0.2">
      <c r="A428" s="96">
        <v>420</v>
      </c>
      <c r="B428" s="492" t="s">
        <v>791</v>
      </c>
      <c r="C428" s="493" t="s">
        <v>1173</v>
      </c>
      <c r="D428" s="489">
        <v>18001009168</v>
      </c>
      <c r="E428" s="88"/>
      <c r="F428" s="490" t="s">
        <v>609</v>
      </c>
      <c r="G428" s="77">
        <f t="shared" si="6"/>
        <v>100</v>
      </c>
      <c r="H428" s="487">
        <v>78.400000000000006</v>
      </c>
      <c r="I428" s="4"/>
    </row>
    <row r="429" spans="1:9" ht="45" x14ac:dyDescent="0.2">
      <c r="A429" s="96">
        <v>421</v>
      </c>
      <c r="B429" s="492" t="s">
        <v>1078</v>
      </c>
      <c r="C429" s="493" t="s">
        <v>1171</v>
      </c>
      <c r="D429" s="489">
        <v>18001056820</v>
      </c>
      <c r="E429" s="88"/>
      <c r="F429" s="490" t="s">
        <v>609</v>
      </c>
      <c r="G429" s="77">
        <f t="shared" si="6"/>
        <v>100</v>
      </c>
      <c r="H429" s="487">
        <v>78.400000000000006</v>
      </c>
      <c r="I429" s="4"/>
    </row>
    <row r="430" spans="1:9" ht="45" x14ac:dyDescent="0.2">
      <c r="A430" s="96">
        <v>422</v>
      </c>
      <c r="B430" s="492" t="s">
        <v>1174</v>
      </c>
      <c r="C430" s="493" t="s">
        <v>1175</v>
      </c>
      <c r="D430" s="489">
        <v>18001070677</v>
      </c>
      <c r="E430" s="88"/>
      <c r="F430" s="490" t="s">
        <v>609</v>
      </c>
      <c r="G430" s="77">
        <f t="shared" si="6"/>
        <v>100</v>
      </c>
      <c r="H430" s="487">
        <v>78.400000000000006</v>
      </c>
      <c r="I430" s="4"/>
    </row>
    <row r="431" spans="1:9" ht="45" x14ac:dyDescent="0.2">
      <c r="A431" s="96">
        <v>423</v>
      </c>
      <c r="B431" s="492" t="s">
        <v>864</v>
      </c>
      <c r="C431" s="493" t="s">
        <v>1176</v>
      </c>
      <c r="D431" s="489">
        <v>18001037430</v>
      </c>
      <c r="E431" s="88"/>
      <c r="F431" s="490" t="s">
        <v>609</v>
      </c>
      <c r="G431" s="77">
        <f t="shared" si="6"/>
        <v>100</v>
      </c>
      <c r="H431" s="487">
        <v>78.400000000000006</v>
      </c>
      <c r="I431" s="4"/>
    </row>
    <row r="432" spans="1:9" ht="45" x14ac:dyDescent="0.2">
      <c r="A432" s="96">
        <v>424</v>
      </c>
      <c r="B432" s="492" t="s">
        <v>1160</v>
      </c>
      <c r="C432" s="493" t="s">
        <v>1099</v>
      </c>
      <c r="D432" s="489">
        <v>18001011140</v>
      </c>
      <c r="E432" s="88"/>
      <c r="F432" s="490" t="s">
        <v>609</v>
      </c>
      <c r="G432" s="77">
        <f t="shared" si="6"/>
        <v>100</v>
      </c>
      <c r="H432" s="487">
        <v>78.400000000000006</v>
      </c>
      <c r="I432" s="4"/>
    </row>
    <row r="433" spans="1:9" ht="45" x14ac:dyDescent="0.2">
      <c r="A433" s="96">
        <v>425</v>
      </c>
      <c r="B433" s="492" t="s">
        <v>1031</v>
      </c>
      <c r="C433" s="493" t="s">
        <v>1177</v>
      </c>
      <c r="D433" s="489">
        <v>18001000277</v>
      </c>
      <c r="E433" s="88"/>
      <c r="F433" s="490" t="s">
        <v>609</v>
      </c>
      <c r="G433" s="77">
        <f t="shared" si="6"/>
        <v>100</v>
      </c>
      <c r="H433" s="487">
        <v>78.400000000000006</v>
      </c>
      <c r="I433" s="4"/>
    </row>
    <row r="434" spans="1:9" ht="45" x14ac:dyDescent="0.2">
      <c r="A434" s="96">
        <v>426</v>
      </c>
      <c r="B434" s="492" t="s">
        <v>1178</v>
      </c>
      <c r="C434" s="493" t="s">
        <v>1179</v>
      </c>
      <c r="D434" s="489">
        <v>18001048045</v>
      </c>
      <c r="E434" s="88"/>
      <c r="F434" s="490" t="s">
        <v>609</v>
      </c>
      <c r="G434" s="77">
        <f t="shared" si="6"/>
        <v>100</v>
      </c>
      <c r="H434" s="487">
        <v>78.400000000000006</v>
      </c>
      <c r="I434" s="4"/>
    </row>
    <row r="435" spans="1:9" ht="45" x14ac:dyDescent="0.2">
      <c r="A435" s="96">
        <v>427</v>
      </c>
      <c r="B435" s="492" t="s">
        <v>577</v>
      </c>
      <c r="C435" s="493" t="s">
        <v>1180</v>
      </c>
      <c r="D435" s="489">
        <v>9001027067</v>
      </c>
      <c r="E435" s="88"/>
      <c r="F435" s="490" t="s">
        <v>609</v>
      </c>
      <c r="G435" s="77">
        <f t="shared" si="6"/>
        <v>100</v>
      </c>
      <c r="H435" s="487">
        <v>78.400000000000006</v>
      </c>
      <c r="I435" s="4"/>
    </row>
    <row r="436" spans="1:9" ht="45" x14ac:dyDescent="0.2">
      <c r="A436" s="96">
        <v>428</v>
      </c>
      <c r="B436" s="492" t="s">
        <v>1181</v>
      </c>
      <c r="C436" s="493" t="s">
        <v>1182</v>
      </c>
      <c r="D436" s="489">
        <v>18001015748</v>
      </c>
      <c r="E436" s="88"/>
      <c r="F436" s="490" t="s">
        <v>609</v>
      </c>
      <c r="G436" s="77">
        <f t="shared" si="6"/>
        <v>100</v>
      </c>
      <c r="H436" s="487">
        <v>78.400000000000006</v>
      </c>
      <c r="I436" s="4"/>
    </row>
    <row r="437" spans="1:9" ht="45" x14ac:dyDescent="0.2">
      <c r="A437" s="96">
        <v>429</v>
      </c>
      <c r="B437" s="492" t="s">
        <v>579</v>
      </c>
      <c r="C437" s="493" t="s">
        <v>1183</v>
      </c>
      <c r="D437" s="489">
        <v>37001003169</v>
      </c>
      <c r="E437" s="88"/>
      <c r="F437" s="490" t="s">
        <v>609</v>
      </c>
      <c r="G437" s="77">
        <f t="shared" si="6"/>
        <v>150</v>
      </c>
      <c r="H437" s="487">
        <v>117.60000000000001</v>
      </c>
      <c r="I437" s="4"/>
    </row>
    <row r="438" spans="1:9" ht="15" x14ac:dyDescent="0.3">
      <c r="A438" s="85"/>
      <c r="B438" s="97"/>
      <c r="C438" s="97"/>
      <c r="D438" s="97"/>
      <c r="E438" s="97"/>
      <c r="F438" s="85" t="s">
        <v>422</v>
      </c>
      <c r="G438" s="84">
        <f>SUM(G9:G437)</f>
        <v>75695.408163265296</v>
      </c>
      <c r="H438" s="84">
        <f>SUM(H9:H437)</f>
        <v>64951.244897959776</v>
      </c>
      <c r="I438" s="84">
        <f>SUM(I9:I24)</f>
        <v>0</v>
      </c>
    </row>
    <row r="439" spans="1:9" ht="15" x14ac:dyDescent="0.3">
      <c r="A439" s="209"/>
      <c r="B439" s="209"/>
      <c r="C439" s="209"/>
      <c r="D439" s="209"/>
      <c r="E439" s="209"/>
      <c r="F439" s="209"/>
      <c r="G439" s="209"/>
      <c r="H439" s="177"/>
      <c r="I439" s="177"/>
    </row>
    <row r="440" spans="1:9" ht="15" x14ac:dyDescent="0.3">
      <c r="A440" s="210" t="s">
        <v>440</v>
      </c>
      <c r="B440" s="210"/>
      <c r="C440" s="209"/>
      <c r="D440" s="209"/>
      <c r="E440" s="209"/>
      <c r="F440" s="209"/>
      <c r="G440" s="209"/>
      <c r="H440" s="177"/>
      <c r="I440" s="177"/>
    </row>
    <row r="441" spans="1:9" ht="15" x14ac:dyDescent="0.3">
      <c r="A441" s="210"/>
      <c r="B441" s="210"/>
      <c r="C441" s="209"/>
      <c r="D441" s="209"/>
      <c r="E441" s="209"/>
      <c r="F441" s="209"/>
      <c r="G441" s="209"/>
      <c r="H441" s="177"/>
      <c r="I441" s="177"/>
    </row>
    <row r="442" spans="1:9" ht="15" x14ac:dyDescent="0.3">
      <c r="A442" s="210"/>
      <c r="B442" s="210"/>
      <c r="C442" s="177"/>
      <c r="D442" s="177"/>
      <c r="E442" s="177"/>
      <c r="F442" s="177"/>
      <c r="G442" s="177"/>
      <c r="H442" s="177"/>
      <c r="I442" s="177"/>
    </row>
    <row r="443" spans="1:9" ht="15" x14ac:dyDescent="0.3">
      <c r="A443" s="210"/>
      <c r="B443" s="210"/>
      <c r="C443" s="177"/>
      <c r="D443" s="177"/>
      <c r="E443" s="177"/>
      <c r="F443" s="177"/>
      <c r="G443" s="177"/>
      <c r="H443" s="177"/>
      <c r="I443" s="177"/>
    </row>
    <row r="444" spans="1:9" x14ac:dyDescent="0.2">
      <c r="A444" s="206"/>
      <c r="B444" s="206"/>
      <c r="C444" s="206"/>
      <c r="D444" s="206"/>
      <c r="E444" s="206"/>
      <c r="F444" s="206"/>
      <c r="G444" s="206"/>
      <c r="H444" s="206"/>
      <c r="I444" s="206"/>
    </row>
    <row r="445" spans="1:9" ht="15" x14ac:dyDescent="0.3">
      <c r="A445" s="183" t="s">
        <v>107</v>
      </c>
      <c r="B445" s="183"/>
      <c r="C445" s="177"/>
      <c r="D445" s="177"/>
      <c r="E445" s="177"/>
      <c r="F445" s="177"/>
      <c r="G445" s="177"/>
      <c r="H445" s="177"/>
      <c r="I445" s="177"/>
    </row>
    <row r="446" spans="1:9" ht="15" x14ac:dyDescent="0.3">
      <c r="A446" s="177"/>
      <c r="B446" s="177"/>
      <c r="C446" s="177"/>
      <c r="D446" s="177"/>
      <c r="E446" s="177"/>
      <c r="F446" s="177"/>
      <c r="G446" s="177"/>
      <c r="H446" s="177"/>
      <c r="I446" s="177"/>
    </row>
    <row r="447" spans="1:9" ht="15" x14ac:dyDescent="0.3">
      <c r="A447" s="177"/>
      <c r="B447" s="177"/>
      <c r="C447" s="177"/>
      <c r="D447" s="177"/>
      <c r="E447" s="181"/>
      <c r="F447" s="181"/>
      <c r="G447" s="181"/>
      <c r="H447" s="177"/>
      <c r="I447" s="177"/>
    </row>
    <row r="448" spans="1:9" ht="15" x14ac:dyDescent="0.3">
      <c r="A448" s="183"/>
      <c r="B448" s="183"/>
      <c r="C448" s="183" t="s">
        <v>375</v>
      </c>
      <c r="D448" s="183"/>
      <c r="E448" s="183"/>
      <c r="F448" s="183"/>
      <c r="G448" s="183"/>
      <c r="H448" s="177"/>
      <c r="I448" s="177"/>
    </row>
    <row r="449" spans="1:9" ht="15" x14ac:dyDescent="0.3">
      <c r="A449" s="177"/>
      <c r="B449" s="177"/>
      <c r="C449" s="177" t="s">
        <v>374</v>
      </c>
      <c r="D449" s="177"/>
      <c r="E449" s="177"/>
      <c r="F449" s="177"/>
      <c r="G449" s="177"/>
      <c r="H449" s="177"/>
      <c r="I449" s="177"/>
    </row>
    <row r="450" spans="1:9" x14ac:dyDescent="0.2">
      <c r="A450" s="185"/>
      <c r="B450" s="185"/>
      <c r="C450" s="185" t="s">
        <v>139</v>
      </c>
      <c r="D450" s="185"/>
      <c r="E450" s="185"/>
      <c r="F450" s="185"/>
      <c r="G450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2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topLeftCell="A7" zoomScale="80" zoomScaleSheetLayoutView="80" workbookViewId="0">
      <selection activeCell="D11" sqref="D11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441</v>
      </c>
      <c r="B1" s="75"/>
      <c r="C1" s="75"/>
      <c r="D1" s="75"/>
      <c r="E1" s="75"/>
      <c r="F1" s="75"/>
      <c r="G1" s="463" t="s">
        <v>109</v>
      </c>
      <c r="H1" s="463"/>
      <c r="I1" s="344"/>
    </row>
    <row r="2" spans="1:9" ht="15" x14ac:dyDescent="0.3">
      <c r="A2" s="74" t="s">
        <v>140</v>
      </c>
      <c r="B2" s="75"/>
      <c r="C2" s="75"/>
      <c r="D2" s="75"/>
      <c r="E2" s="75"/>
      <c r="F2" s="75"/>
      <c r="G2" s="461" t="str">
        <f>'ფორმა N1'!K2</f>
        <v>01/01/2019-31/12/2019</v>
      </c>
      <c r="H2" s="461"/>
      <c r="I2" s="74"/>
    </row>
    <row r="3" spans="1:9" ht="15" x14ac:dyDescent="0.3">
      <c r="A3" s="74"/>
      <c r="B3" s="74"/>
      <c r="C3" s="74"/>
      <c r="D3" s="74"/>
      <c r="E3" s="74"/>
      <c r="F3" s="74"/>
      <c r="G3" s="258"/>
      <c r="H3" s="258"/>
      <c r="I3" s="344"/>
    </row>
    <row r="4" spans="1:9" ht="15" x14ac:dyDescent="0.3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57"/>
      <c r="B7" s="257"/>
      <c r="C7" s="257"/>
      <c r="D7" s="257"/>
      <c r="E7" s="257"/>
      <c r="F7" s="257"/>
      <c r="G7" s="76"/>
      <c r="H7" s="76"/>
      <c r="I7" s="344"/>
    </row>
    <row r="8" spans="1:9" ht="45" x14ac:dyDescent="0.2">
      <c r="A8" s="341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45" x14ac:dyDescent="0.2">
      <c r="A9" s="342">
        <v>1</v>
      </c>
      <c r="B9" s="432" t="s">
        <v>568</v>
      </c>
      <c r="C9" s="432" t="s">
        <v>569</v>
      </c>
      <c r="D9" s="432" t="s">
        <v>542</v>
      </c>
      <c r="E9" s="432" t="s">
        <v>1184</v>
      </c>
      <c r="F9" s="432" t="s">
        <v>574</v>
      </c>
      <c r="G9" s="432">
        <f>H9/15</f>
        <v>4</v>
      </c>
      <c r="H9" s="4">
        <v>60</v>
      </c>
      <c r="I9" s="4">
        <f>H9</f>
        <v>60</v>
      </c>
    </row>
    <row r="10" spans="1:9" ht="45" x14ac:dyDescent="0.2">
      <c r="A10" s="342">
        <v>2</v>
      </c>
      <c r="B10" s="432" t="s">
        <v>582</v>
      </c>
      <c r="C10" s="432" t="s">
        <v>553</v>
      </c>
      <c r="D10" s="432">
        <v>1014006245</v>
      </c>
      <c r="E10" s="432" t="s">
        <v>1184</v>
      </c>
      <c r="F10" s="432" t="s">
        <v>574</v>
      </c>
      <c r="G10" s="432">
        <f t="shared" ref="G10:G16" si="0">H10/15</f>
        <v>5</v>
      </c>
      <c r="H10" s="4">
        <v>75</v>
      </c>
      <c r="I10" s="4">
        <f t="shared" ref="I10:I16" si="1">H10</f>
        <v>75</v>
      </c>
    </row>
    <row r="11" spans="1:9" ht="45" x14ac:dyDescent="0.2">
      <c r="A11" s="342">
        <v>3</v>
      </c>
      <c r="B11" s="432" t="s">
        <v>1185</v>
      </c>
      <c r="C11" s="432" t="s">
        <v>827</v>
      </c>
      <c r="D11" s="432" t="s">
        <v>528</v>
      </c>
      <c r="E11" s="432" t="s">
        <v>1184</v>
      </c>
      <c r="F11" s="432" t="s">
        <v>574</v>
      </c>
      <c r="G11" s="432">
        <f t="shared" si="0"/>
        <v>6</v>
      </c>
      <c r="H11" s="4">
        <v>90</v>
      </c>
      <c r="I11" s="4">
        <f t="shared" si="1"/>
        <v>90</v>
      </c>
    </row>
    <row r="12" spans="1:9" ht="45" x14ac:dyDescent="0.2">
      <c r="A12" s="342">
        <v>4</v>
      </c>
      <c r="B12" s="432" t="s">
        <v>561</v>
      </c>
      <c r="C12" s="432" t="s">
        <v>562</v>
      </c>
      <c r="D12" s="432" t="s">
        <v>538</v>
      </c>
      <c r="E12" s="432" t="s">
        <v>1184</v>
      </c>
      <c r="F12" s="432" t="s">
        <v>574</v>
      </c>
      <c r="G12" s="432">
        <f t="shared" si="0"/>
        <v>7</v>
      </c>
      <c r="H12" s="4">
        <v>105</v>
      </c>
      <c r="I12" s="4">
        <f t="shared" si="1"/>
        <v>105</v>
      </c>
    </row>
    <row r="13" spans="1:9" ht="45" x14ac:dyDescent="0.2">
      <c r="A13" s="342">
        <v>5</v>
      </c>
      <c r="B13" s="432" t="s">
        <v>550</v>
      </c>
      <c r="C13" s="432" t="s">
        <v>551</v>
      </c>
      <c r="D13" s="432" t="s">
        <v>532</v>
      </c>
      <c r="E13" s="432" t="s">
        <v>1184</v>
      </c>
      <c r="F13" s="432" t="s">
        <v>574</v>
      </c>
      <c r="G13" s="432">
        <f t="shared" si="0"/>
        <v>7</v>
      </c>
      <c r="H13" s="4">
        <v>105</v>
      </c>
      <c r="I13" s="4">
        <f t="shared" si="1"/>
        <v>105</v>
      </c>
    </row>
    <row r="14" spans="1:9" ht="45" x14ac:dyDescent="0.2">
      <c r="A14" s="342">
        <v>6</v>
      </c>
      <c r="B14" s="432" t="s">
        <v>563</v>
      </c>
      <c r="C14" s="432" t="s">
        <v>564</v>
      </c>
      <c r="D14" s="432" t="s">
        <v>539</v>
      </c>
      <c r="E14" s="432" t="s">
        <v>1184</v>
      </c>
      <c r="F14" s="432" t="s">
        <v>574</v>
      </c>
      <c r="G14" s="432">
        <f t="shared" si="0"/>
        <v>10</v>
      </c>
      <c r="H14" s="4">
        <v>150</v>
      </c>
      <c r="I14" s="4">
        <f t="shared" si="1"/>
        <v>150</v>
      </c>
    </row>
    <row r="15" spans="1:9" ht="45" x14ac:dyDescent="0.2">
      <c r="A15" s="342">
        <v>7</v>
      </c>
      <c r="B15" s="432" t="s">
        <v>557</v>
      </c>
      <c r="C15" s="432" t="s">
        <v>567</v>
      </c>
      <c r="D15" s="432" t="s">
        <v>541</v>
      </c>
      <c r="E15" s="432" t="s">
        <v>1184</v>
      </c>
      <c r="F15" s="432" t="s">
        <v>574</v>
      </c>
      <c r="G15" s="432">
        <f t="shared" si="0"/>
        <v>10</v>
      </c>
      <c r="H15" s="4">
        <v>150</v>
      </c>
      <c r="I15" s="4">
        <f t="shared" si="1"/>
        <v>150</v>
      </c>
    </row>
    <row r="16" spans="1:9" ht="45" x14ac:dyDescent="0.2">
      <c r="A16" s="342">
        <v>8</v>
      </c>
      <c r="B16" s="432" t="s">
        <v>550</v>
      </c>
      <c r="C16" s="432" t="s">
        <v>551</v>
      </c>
      <c r="D16" s="432" t="s">
        <v>532</v>
      </c>
      <c r="E16" s="432" t="s">
        <v>1184</v>
      </c>
      <c r="F16" s="432" t="s">
        <v>574</v>
      </c>
      <c r="G16" s="432">
        <f t="shared" si="0"/>
        <v>5</v>
      </c>
      <c r="H16" s="4">
        <v>75</v>
      </c>
      <c r="I16" s="4">
        <f t="shared" si="1"/>
        <v>75</v>
      </c>
    </row>
    <row r="17" spans="1:9" ht="15" x14ac:dyDescent="0.3">
      <c r="A17" s="342"/>
      <c r="B17" s="343"/>
      <c r="C17" s="97"/>
      <c r="D17" s="97"/>
      <c r="E17" s="97"/>
      <c r="F17" s="97"/>
      <c r="G17" s="97" t="s">
        <v>325</v>
      </c>
      <c r="H17" s="84">
        <f>SUM(H9:H16)</f>
        <v>810</v>
      </c>
      <c r="I17" s="84">
        <f>SUM(I9:I16)</f>
        <v>810</v>
      </c>
    </row>
    <row r="18" spans="1:9" ht="15" x14ac:dyDescent="0.3">
      <c r="A18" s="44"/>
      <c r="B18" s="44"/>
      <c r="C18" s="44"/>
      <c r="D18" s="44"/>
      <c r="E18" s="44"/>
      <c r="F18" s="44"/>
      <c r="G18" s="2"/>
      <c r="H18" s="2"/>
    </row>
    <row r="19" spans="1:9" ht="15" x14ac:dyDescent="0.3">
      <c r="A19" s="194" t="s">
        <v>442</v>
      </c>
      <c r="B19" s="44"/>
      <c r="C19" s="44"/>
      <c r="D19" s="44"/>
      <c r="E19" s="44"/>
      <c r="F19" s="44"/>
      <c r="G19" s="2"/>
      <c r="H19" s="2"/>
    </row>
    <row r="20" spans="1:9" ht="15" x14ac:dyDescent="0.3">
      <c r="A20" s="194"/>
      <c r="B20" s="44"/>
      <c r="C20" s="44"/>
      <c r="D20" s="44"/>
      <c r="E20" s="44"/>
      <c r="F20" s="44"/>
      <c r="G20" s="2"/>
      <c r="H20" s="2"/>
    </row>
    <row r="21" spans="1:9" ht="15" x14ac:dyDescent="0.3">
      <c r="A21" s="194"/>
      <c r="B21" s="2"/>
      <c r="C21" s="2"/>
      <c r="D21" s="2"/>
      <c r="E21" s="2"/>
      <c r="F21" s="2"/>
      <c r="G21" s="2"/>
      <c r="H21" s="2"/>
    </row>
    <row r="22" spans="1:9" ht="15" x14ac:dyDescent="0.3">
      <c r="A22" s="194"/>
      <c r="B22" s="2"/>
      <c r="C22" s="2"/>
      <c r="D22" s="2"/>
      <c r="E22" s="2"/>
      <c r="F22" s="2"/>
      <c r="G22" s="2"/>
      <c r="H22" s="2"/>
    </row>
    <row r="23" spans="1:9" x14ac:dyDescent="0.2">
      <c r="A23" s="23"/>
      <c r="B23" s="23"/>
      <c r="C23" s="23"/>
      <c r="D23" s="23"/>
      <c r="E23" s="23"/>
      <c r="F23" s="23"/>
      <c r="G23" s="23"/>
      <c r="H23" s="23"/>
    </row>
    <row r="24" spans="1:9" ht="15" x14ac:dyDescent="0.3">
      <c r="A24" s="67" t="s">
        <v>107</v>
      </c>
      <c r="B24" s="2"/>
      <c r="C24" s="2"/>
      <c r="D24" s="2"/>
      <c r="E24" s="2"/>
      <c r="F24" s="2"/>
      <c r="G24" s="2"/>
      <c r="H24" s="2"/>
    </row>
    <row r="25" spans="1:9" ht="15" x14ac:dyDescent="0.3">
      <c r="A25" s="2"/>
      <c r="B25" s="2"/>
      <c r="C25" s="2"/>
      <c r="D25" s="2"/>
      <c r="E25" s="2"/>
      <c r="F25" s="2"/>
      <c r="G25" s="2"/>
      <c r="H25" s="2"/>
    </row>
    <row r="26" spans="1:9" ht="15" x14ac:dyDescent="0.3">
      <c r="A26" s="2"/>
      <c r="B26" s="2"/>
      <c r="C26" s="2"/>
      <c r="D26" s="2"/>
      <c r="E26" s="2"/>
      <c r="F26" s="2"/>
      <c r="G26" s="2"/>
      <c r="H26" s="12"/>
    </row>
    <row r="27" spans="1:9" ht="15" x14ac:dyDescent="0.3">
      <c r="A27" s="67"/>
      <c r="B27" s="67" t="s">
        <v>266</v>
      </c>
      <c r="C27" s="67"/>
      <c r="D27" s="67"/>
      <c r="E27" s="67"/>
      <c r="F27" s="67"/>
      <c r="G27" s="2"/>
      <c r="H27" s="12"/>
    </row>
    <row r="28" spans="1:9" ht="15" x14ac:dyDescent="0.3">
      <c r="A28" s="2"/>
      <c r="B28" s="2" t="s">
        <v>265</v>
      </c>
      <c r="C28" s="2"/>
      <c r="D28" s="2"/>
      <c r="E28" s="2"/>
      <c r="F28" s="2"/>
      <c r="G28" s="2"/>
      <c r="H28" s="12"/>
    </row>
    <row r="29" spans="1:9" x14ac:dyDescent="0.2">
      <c r="A29" s="64"/>
      <c r="B29" s="64" t="s">
        <v>139</v>
      </c>
      <c r="C29" s="64"/>
      <c r="D29" s="64"/>
      <c r="E29" s="64"/>
      <c r="F29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2" t="s">
        <v>443</v>
      </c>
      <c r="B1" s="72"/>
      <c r="C1" s="75"/>
      <c r="D1" s="75"/>
      <c r="E1" s="75"/>
      <c r="F1" s="75"/>
      <c r="G1" s="463" t="s">
        <v>109</v>
      </c>
      <c r="H1" s="463"/>
    </row>
    <row r="2" spans="1:10" ht="15" x14ac:dyDescent="0.3">
      <c r="A2" s="74" t="s">
        <v>140</v>
      </c>
      <c r="B2" s="72"/>
      <c r="C2" s="75"/>
      <c r="D2" s="75"/>
      <c r="E2" s="75"/>
      <c r="F2" s="75"/>
      <c r="G2" s="461" t="str">
        <f>'ფორმა N1'!K2</f>
        <v>01/01/2019-31/12/2019</v>
      </c>
      <c r="H2" s="461"/>
    </row>
    <row r="3" spans="1:10" ht="15" x14ac:dyDescent="0.3">
      <c r="A3" s="74"/>
      <c r="B3" s="74"/>
      <c r="C3" s="74"/>
      <c r="D3" s="74"/>
      <c r="E3" s="74"/>
      <c r="F3" s="74"/>
      <c r="G3" s="258"/>
      <c r="H3" s="258"/>
    </row>
    <row r="4" spans="1:10" ht="15" x14ac:dyDescent="0.3">
      <c r="A4" s="75" t="s">
        <v>269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57"/>
      <c r="B7" s="257"/>
      <c r="C7" s="257"/>
      <c r="D7" s="257"/>
      <c r="E7" s="257"/>
      <c r="F7" s="257"/>
      <c r="G7" s="76"/>
      <c r="H7" s="76"/>
    </row>
    <row r="8" spans="1:10" ht="30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1" t="s">
        <v>334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11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 x14ac:dyDescent="0.3">
      <c r="A35" s="209"/>
      <c r="B35" s="209"/>
      <c r="C35" s="209"/>
      <c r="D35" s="209"/>
      <c r="E35" s="209"/>
      <c r="F35" s="209"/>
      <c r="G35" s="209"/>
      <c r="H35" s="177"/>
      <c r="I35" s="177"/>
    </row>
    <row r="36" spans="1:9" ht="15" x14ac:dyDescent="0.3">
      <c r="A36" s="210" t="s">
        <v>444</v>
      </c>
      <c r="B36" s="210"/>
      <c r="C36" s="209"/>
      <c r="D36" s="209"/>
      <c r="E36" s="209"/>
      <c r="F36" s="209"/>
      <c r="G36" s="209"/>
      <c r="H36" s="177"/>
      <c r="I36" s="177"/>
    </row>
    <row r="37" spans="1:9" ht="15" x14ac:dyDescent="0.3">
      <c r="A37" s="210"/>
      <c r="B37" s="210"/>
      <c r="C37" s="209"/>
      <c r="D37" s="209"/>
      <c r="E37" s="209"/>
      <c r="F37" s="209"/>
      <c r="G37" s="209"/>
      <c r="H37" s="177"/>
      <c r="I37" s="177"/>
    </row>
    <row r="38" spans="1:9" ht="15" x14ac:dyDescent="0.3">
      <c r="A38" s="210"/>
      <c r="B38" s="210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10"/>
      <c r="B39" s="210"/>
      <c r="C39" s="177"/>
      <c r="D39" s="177"/>
      <c r="E39" s="177"/>
      <c r="F39" s="177"/>
      <c r="G39" s="177"/>
      <c r="H39" s="177"/>
      <c r="I39" s="177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 x14ac:dyDescent="0.3">
      <c r="A41" s="183" t="s">
        <v>107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400</v>
      </c>
      <c r="D44" s="183"/>
      <c r="E44" s="209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265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139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78" customWidth="1"/>
    <col min="2" max="2" width="20.28515625" style="178" bestFit="1" customWidth="1"/>
    <col min="3" max="3" width="20.85546875" style="178" bestFit="1" customWidth="1"/>
    <col min="4" max="4" width="19.28515625" style="178" customWidth="1"/>
    <col min="5" max="5" width="16.85546875" style="178" customWidth="1"/>
    <col min="6" max="6" width="13.140625" style="178" customWidth="1"/>
    <col min="7" max="7" width="17" style="178" customWidth="1"/>
    <col min="8" max="8" width="13.7109375" style="178" customWidth="1"/>
    <col min="9" max="9" width="19.42578125" style="178" bestFit="1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 x14ac:dyDescent="0.3">
      <c r="A2" s="468" t="s">
        <v>445</v>
      </c>
      <c r="B2" s="468"/>
      <c r="C2" s="468"/>
      <c r="D2" s="468"/>
      <c r="E2" s="468"/>
      <c r="F2" s="332"/>
      <c r="G2" s="75"/>
      <c r="H2" s="75"/>
      <c r="I2" s="75"/>
      <c r="J2" s="75"/>
      <c r="K2" s="258"/>
      <c r="L2" s="259"/>
      <c r="M2" s="259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58"/>
      <c r="L3" s="461" t="str">
        <f>'ფორმა N1'!K2</f>
        <v>01/01/2019-31/12/2019</v>
      </c>
      <c r="M3" s="461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58"/>
      <c r="L4" s="258"/>
      <c r="M4" s="258"/>
    </row>
    <row r="5" spans="1:13" ht="15" x14ac:dyDescent="0.3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57"/>
      <c r="B8" s="358"/>
      <c r="C8" s="257"/>
      <c r="D8" s="257"/>
      <c r="E8" s="257"/>
      <c r="F8" s="257"/>
      <c r="G8" s="257"/>
      <c r="H8" s="257"/>
      <c r="I8" s="257"/>
      <c r="J8" s="257"/>
      <c r="K8" s="76"/>
      <c r="L8" s="76"/>
      <c r="M8" s="76"/>
    </row>
    <row r="9" spans="1:13" ht="45" x14ac:dyDescent="0.2">
      <c r="A9" s="88" t="s">
        <v>64</v>
      </c>
      <c r="B9" s="88" t="s">
        <v>481</v>
      </c>
      <c r="C9" s="88" t="s">
        <v>446</v>
      </c>
      <c r="D9" s="88" t="s">
        <v>447</v>
      </c>
      <c r="E9" s="88" t="s">
        <v>448</v>
      </c>
      <c r="F9" s="88" t="s">
        <v>449</v>
      </c>
      <c r="G9" s="88" t="s">
        <v>450</v>
      </c>
      <c r="H9" s="88" t="s">
        <v>451</v>
      </c>
      <c r="I9" s="88" t="s">
        <v>452</v>
      </c>
      <c r="J9" s="88" t="s">
        <v>453</v>
      </c>
      <c r="K9" s="88" t="s">
        <v>454</v>
      </c>
      <c r="L9" s="88" t="s">
        <v>455</v>
      </c>
      <c r="M9" s="88" t="s">
        <v>311</v>
      </c>
    </row>
    <row r="10" spans="1:13" ht="15" x14ac:dyDescent="0.2">
      <c r="A10" s="96">
        <v>1</v>
      </c>
      <c r="B10" s="365"/>
      <c r="C10" s="333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 x14ac:dyDescent="0.2">
      <c r="A11" s="96">
        <v>2</v>
      </c>
      <c r="B11" s="365"/>
      <c r="C11" s="333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 x14ac:dyDescent="0.2">
      <c r="A12" s="96">
        <v>3</v>
      </c>
      <c r="B12" s="365"/>
      <c r="C12" s="333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 x14ac:dyDescent="0.2">
      <c r="A13" s="96">
        <v>4</v>
      </c>
      <c r="B13" s="365"/>
      <c r="C13" s="333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 x14ac:dyDescent="0.2">
      <c r="A14" s="96">
        <v>5</v>
      </c>
      <c r="B14" s="365"/>
      <c r="C14" s="333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 x14ac:dyDescent="0.2">
      <c r="A15" s="96">
        <v>6</v>
      </c>
      <c r="B15" s="365"/>
      <c r="C15" s="333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 x14ac:dyDescent="0.2">
      <c r="A16" s="96">
        <v>7</v>
      </c>
      <c r="B16" s="365"/>
      <c r="C16" s="333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 x14ac:dyDescent="0.2">
      <c r="A17" s="96">
        <v>8</v>
      </c>
      <c r="B17" s="365"/>
      <c r="C17" s="333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 x14ac:dyDescent="0.2">
      <c r="A18" s="96">
        <v>9</v>
      </c>
      <c r="B18" s="365"/>
      <c r="C18" s="333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>
        <v>10</v>
      </c>
      <c r="B19" s="365"/>
      <c r="C19" s="333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>
        <v>11</v>
      </c>
      <c r="B20" s="365"/>
      <c r="C20" s="333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96">
        <v>12</v>
      </c>
      <c r="B21" s="365"/>
      <c r="C21" s="333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365"/>
      <c r="C22" s="333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365"/>
      <c r="C23" s="333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365"/>
      <c r="C24" s="333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365"/>
      <c r="C25" s="333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365"/>
      <c r="C26" s="333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365"/>
      <c r="C27" s="333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365"/>
      <c r="C28" s="333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365"/>
      <c r="C29" s="333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96">
        <v>21</v>
      </c>
      <c r="B30" s="365"/>
      <c r="C30" s="333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2">
      <c r="A31" s="96">
        <v>22</v>
      </c>
      <c r="B31" s="365"/>
      <c r="C31" s="333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 x14ac:dyDescent="0.2">
      <c r="A32" s="96">
        <v>23</v>
      </c>
      <c r="B32" s="365"/>
      <c r="C32" s="333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 x14ac:dyDescent="0.2">
      <c r="A33" s="96">
        <v>24</v>
      </c>
      <c r="B33" s="365"/>
      <c r="C33" s="333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 x14ac:dyDescent="0.2">
      <c r="A34" s="85" t="s">
        <v>271</v>
      </c>
      <c r="B34" s="366"/>
      <c r="C34" s="333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 x14ac:dyDescent="0.3">
      <c r="A35" s="85"/>
      <c r="B35" s="366"/>
      <c r="C35" s="333"/>
      <c r="D35" s="97"/>
      <c r="E35" s="97"/>
      <c r="F35" s="97"/>
      <c r="G35" s="97"/>
      <c r="H35" s="85"/>
      <c r="I35" s="85"/>
      <c r="J35" s="85"/>
      <c r="K35" s="85" t="s">
        <v>456</v>
      </c>
      <c r="L35" s="84">
        <f>SUM(L10:L34)</f>
        <v>0</v>
      </c>
      <c r="M35" s="85"/>
    </row>
    <row r="36" spans="1:13" ht="15" x14ac:dyDescent="0.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77"/>
    </row>
    <row r="37" spans="1:13" ht="15" x14ac:dyDescent="0.3">
      <c r="A37" s="210" t="s">
        <v>457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77"/>
    </row>
    <row r="38" spans="1:13" ht="15" x14ac:dyDescent="0.3">
      <c r="A38" s="210" t="s">
        <v>458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77"/>
    </row>
    <row r="39" spans="1:13" ht="15" x14ac:dyDescent="0.3">
      <c r="A39" s="194" t="s">
        <v>459</v>
      </c>
      <c r="B39" s="194"/>
      <c r="C39" s="210"/>
      <c r="D39" s="177"/>
      <c r="E39" s="177"/>
      <c r="F39" s="177"/>
      <c r="G39" s="177"/>
      <c r="H39" s="177"/>
      <c r="I39" s="177"/>
      <c r="J39" s="177"/>
      <c r="K39" s="177"/>
      <c r="L39" s="177"/>
    </row>
    <row r="40" spans="1:13" ht="15" x14ac:dyDescent="0.3">
      <c r="A40" s="194" t="s">
        <v>460</v>
      </c>
      <c r="B40" s="194"/>
      <c r="C40" s="210"/>
      <c r="D40" s="177"/>
      <c r="E40" s="177"/>
      <c r="F40" s="177"/>
      <c r="G40" s="177"/>
      <c r="H40" s="177"/>
      <c r="I40" s="177"/>
      <c r="J40" s="177"/>
      <c r="K40" s="177"/>
      <c r="L40" s="177"/>
    </row>
    <row r="41" spans="1:13" ht="15" customHeight="1" x14ac:dyDescent="0.2">
      <c r="A41" s="473" t="s">
        <v>477</v>
      </c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</row>
    <row r="42" spans="1:13" ht="15" customHeight="1" x14ac:dyDescent="0.2">
      <c r="A42" s="473"/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</row>
    <row r="43" spans="1:13" ht="12.75" customHeight="1" x14ac:dyDescent="0.2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</row>
    <row r="44" spans="1:13" ht="15" x14ac:dyDescent="0.3">
      <c r="A44" s="469" t="s">
        <v>107</v>
      </c>
      <c r="B44" s="469"/>
      <c r="C44" s="469"/>
      <c r="D44" s="334"/>
      <c r="E44" s="335"/>
      <c r="F44" s="335"/>
      <c r="G44" s="334"/>
      <c r="H44" s="334"/>
      <c r="I44" s="334"/>
      <c r="J44" s="334"/>
      <c r="K44" s="334"/>
      <c r="L44" s="177"/>
    </row>
    <row r="45" spans="1:13" ht="15" x14ac:dyDescent="0.3">
      <c r="A45" s="334"/>
      <c r="B45" s="334"/>
      <c r="C45" s="335"/>
      <c r="D45" s="334"/>
      <c r="E45" s="335"/>
      <c r="F45" s="335"/>
      <c r="G45" s="334"/>
      <c r="H45" s="334"/>
      <c r="I45" s="334"/>
      <c r="J45" s="334"/>
      <c r="K45" s="336"/>
      <c r="L45" s="177"/>
    </row>
    <row r="46" spans="1:13" ht="15" customHeight="1" x14ac:dyDescent="0.3">
      <c r="A46" s="334"/>
      <c r="B46" s="334"/>
      <c r="C46" s="335"/>
      <c r="D46" s="470" t="s">
        <v>263</v>
      </c>
      <c r="E46" s="470"/>
      <c r="F46" s="337"/>
      <c r="G46" s="338"/>
      <c r="H46" s="471" t="s">
        <v>461</v>
      </c>
      <c r="I46" s="471"/>
      <c r="J46" s="471"/>
      <c r="K46" s="339"/>
      <c r="L46" s="177"/>
    </row>
    <row r="47" spans="1:13" ht="15" x14ac:dyDescent="0.3">
      <c r="A47" s="334"/>
      <c r="B47" s="334"/>
      <c r="C47" s="335"/>
      <c r="D47" s="334"/>
      <c r="E47" s="335"/>
      <c r="F47" s="335"/>
      <c r="G47" s="334"/>
      <c r="H47" s="472"/>
      <c r="I47" s="472"/>
      <c r="J47" s="472"/>
      <c r="K47" s="339"/>
      <c r="L47" s="177"/>
    </row>
    <row r="48" spans="1:13" ht="15" x14ac:dyDescent="0.3">
      <c r="A48" s="334"/>
      <c r="B48" s="334"/>
      <c r="C48" s="335"/>
      <c r="D48" s="467" t="s">
        <v>139</v>
      </c>
      <c r="E48" s="467"/>
      <c r="F48" s="337"/>
      <c r="G48" s="338"/>
      <c r="H48" s="334"/>
      <c r="I48" s="334"/>
      <c r="J48" s="334"/>
      <c r="K48" s="334"/>
      <c r="L48" s="177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D15" sqref="D15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2" t="s">
        <v>424</v>
      </c>
      <c r="B1" s="74"/>
      <c r="C1" s="475" t="s">
        <v>109</v>
      </c>
      <c r="D1" s="475"/>
    </row>
    <row r="2" spans="1:5" x14ac:dyDescent="0.3">
      <c r="A2" s="72" t="s">
        <v>425</v>
      </c>
      <c r="B2" s="74"/>
      <c r="C2" s="461" t="str">
        <f>'ფორმა N1'!K2</f>
        <v>01/01/2019-31/12/2019</v>
      </c>
      <c r="D2" s="462"/>
    </row>
    <row r="3" spans="1:5" x14ac:dyDescent="0.3">
      <c r="A3" s="74" t="s">
        <v>140</v>
      </c>
      <c r="B3" s="74"/>
      <c r="C3" s="73"/>
      <c r="D3" s="73"/>
    </row>
    <row r="4" spans="1:5" x14ac:dyDescent="0.3">
      <c r="A4" s="72"/>
      <c r="B4" s="74"/>
      <c r="C4" s="73"/>
      <c r="D4" s="73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 x14ac:dyDescent="0.3">
      <c r="A6" s="117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6" s="118"/>
      <c r="C6" s="118"/>
      <c r="D6" s="59"/>
      <c r="E6" s="5"/>
    </row>
    <row r="7" spans="1:5" x14ac:dyDescent="0.3">
      <c r="A7" s="75"/>
      <c r="B7" s="75"/>
      <c r="C7" s="75"/>
      <c r="D7" s="74"/>
      <c r="E7" s="5"/>
    </row>
    <row r="8" spans="1:5" s="6" customFormat="1" x14ac:dyDescent="0.3">
      <c r="A8" s="98"/>
      <c r="B8" s="98"/>
      <c r="C8" s="76"/>
      <c r="D8" s="76"/>
    </row>
    <row r="9" spans="1:5" s="6" customFormat="1" ht="30" x14ac:dyDescent="0.3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 x14ac:dyDescent="0.2">
      <c r="A10" s="13">
        <v>1</v>
      </c>
      <c r="B10" s="13" t="s">
        <v>108</v>
      </c>
      <c r="C10" s="80">
        <f>SUM(C11,C14,C17,C20:C22)</f>
        <v>84346.75</v>
      </c>
      <c r="D10" s="80">
        <f>SUM(D11,D14,D17,D20:D22)</f>
        <v>84346.75</v>
      </c>
    </row>
    <row r="11" spans="1:5" s="9" customFormat="1" ht="18" x14ac:dyDescent="0.2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0">
        <f>SUM(C15:C16)</f>
        <v>74643.88</v>
      </c>
      <c r="D14" s="80">
        <f>SUM(D15:D16)</f>
        <v>74643.88</v>
      </c>
    </row>
    <row r="15" spans="1:5" x14ac:dyDescent="0.3">
      <c r="A15" s="16" t="s">
        <v>32</v>
      </c>
      <c r="B15" s="16" t="s">
        <v>72</v>
      </c>
      <c r="C15" s="33">
        <v>74643.88</v>
      </c>
      <c r="D15" s="34">
        <v>74643.88</v>
      </c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0">
        <f>SUM(C18:C19)</f>
        <v>986.67</v>
      </c>
      <c r="D17" s="80">
        <f>SUM(D18:D19)</f>
        <v>986.67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>
        <v>986.67</v>
      </c>
      <c r="D19" s="34">
        <v>986.67</v>
      </c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>
        <v>8716.2000000000007</v>
      </c>
      <c r="D21" s="34">
        <v>8716.2000000000007</v>
      </c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67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7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4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426</v>
      </c>
      <c r="B1" s="75"/>
      <c r="C1" s="463" t="s">
        <v>109</v>
      </c>
      <c r="D1" s="463"/>
      <c r="E1" s="89"/>
    </row>
    <row r="2" spans="1:5" s="6" customFormat="1" x14ac:dyDescent="0.3">
      <c r="A2" s="72" t="s">
        <v>423</v>
      </c>
      <c r="B2" s="75"/>
      <c r="C2" s="461" t="str">
        <f>'ფორმა N1'!K2</f>
        <v>01/01/2019-31/12/2019</v>
      </c>
      <c r="D2" s="461"/>
      <c r="E2" s="89"/>
    </row>
    <row r="3" spans="1:5" s="6" customFormat="1" x14ac:dyDescent="0.3">
      <c r="A3" s="74" t="s">
        <v>140</v>
      </c>
      <c r="B3" s="72"/>
      <c r="C3" s="153"/>
      <c r="D3" s="153"/>
      <c r="E3" s="89"/>
    </row>
    <row r="4" spans="1:5" s="6" customFormat="1" x14ac:dyDescent="0.3">
      <c r="A4" s="74"/>
      <c r="B4" s="74"/>
      <c r="C4" s="153"/>
      <c r="D4" s="153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2"/>
      <c r="B8" s="152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292</v>
      </c>
      <c r="B10" s="96"/>
      <c r="C10" s="4"/>
      <c r="D10" s="4"/>
      <c r="E10" s="91"/>
    </row>
    <row r="11" spans="1:5" s="10" customFormat="1" x14ac:dyDescent="0.2">
      <c r="A11" s="96" t="s">
        <v>293</v>
      </c>
      <c r="B11" s="96"/>
      <c r="C11" s="4"/>
      <c r="D11" s="4"/>
      <c r="E11" s="92"/>
    </row>
    <row r="12" spans="1:5" s="10" customFormat="1" x14ac:dyDescent="0.2">
      <c r="A12" s="96" t="s">
        <v>294</v>
      </c>
      <c r="B12" s="85"/>
      <c r="C12" s="4"/>
      <c r="D12" s="4"/>
      <c r="E12" s="92"/>
    </row>
    <row r="13" spans="1:5" s="10" customFormat="1" x14ac:dyDescent="0.2">
      <c r="A13" s="85" t="s">
        <v>273</v>
      </c>
      <c r="B13" s="85"/>
      <c r="C13" s="4"/>
      <c r="D13" s="4"/>
      <c r="E13" s="92"/>
    </row>
    <row r="14" spans="1:5" s="10" customFormat="1" x14ac:dyDescent="0.2">
      <c r="A14" s="85" t="s">
        <v>273</v>
      </c>
      <c r="B14" s="85"/>
      <c r="C14" s="4"/>
      <c r="D14" s="4"/>
      <c r="E14" s="92"/>
    </row>
    <row r="15" spans="1:5" s="10" customFormat="1" x14ac:dyDescent="0.2">
      <c r="A15" s="85" t="s">
        <v>273</v>
      </c>
      <c r="B15" s="85"/>
      <c r="C15" s="4"/>
      <c r="D15" s="4"/>
      <c r="E15" s="92"/>
    </row>
    <row r="16" spans="1:5" s="10" customFormat="1" x14ac:dyDescent="0.2">
      <c r="A16" s="85" t="s">
        <v>273</v>
      </c>
      <c r="B16" s="85"/>
      <c r="C16" s="4"/>
      <c r="D16" s="4"/>
      <c r="E16" s="92"/>
    </row>
    <row r="17" spans="1:9" x14ac:dyDescent="0.3">
      <c r="A17" s="97"/>
      <c r="B17" s="97" t="s">
        <v>321</v>
      </c>
      <c r="C17" s="84">
        <f>SUM(C10:C16)</f>
        <v>0</v>
      </c>
      <c r="D17" s="84">
        <f>SUM(D10:D16)</f>
        <v>0</v>
      </c>
      <c r="E17" s="94"/>
    </row>
    <row r="18" spans="1:9" x14ac:dyDescent="0.3">
      <c r="A18" s="44"/>
      <c r="B18" s="44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94"/>
    </row>
    <row r="22" spans="1:9" x14ac:dyDescent="0.3">
      <c r="A22" s="194" t="s">
        <v>383</v>
      </c>
    </row>
    <row r="23" spans="1:9" s="23" customFormat="1" ht="12.75" x14ac:dyDescent="0.2"/>
    <row r="24" spans="1:9" x14ac:dyDescent="0.3">
      <c r="A24" s="67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7"/>
      <c r="B27" s="67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4"/>
      <c r="B29" s="64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D15" sqref="D15:D19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2" t="s">
        <v>224</v>
      </c>
      <c r="B1" s="119"/>
      <c r="C1" s="476" t="s">
        <v>198</v>
      </c>
      <c r="D1" s="476"/>
      <c r="E1" s="103"/>
    </row>
    <row r="2" spans="1:5" x14ac:dyDescent="0.3">
      <c r="A2" s="74" t="s">
        <v>140</v>
      </c>
      <c r="B2" s="119"/>
      <c r="C2" s="75"/>
      <c r="D2" s="205" t="str">
        <f>'ფორმა N1'!K2</f>
        <v>01/01/2019-31/12/2019</v>
      </c>
      <c r="E2" s="103"/>
    </row>
    <row r="3" spans="1:5" x14ac:dyDescent="0.3">
      <c r="A3" s="114"/>
      <c r="B3" s="119"/>
      <c r="C3" s="75"/>
      <c r="D3" s="75"/>
      <c r="E3" s="103"/>
    </row>
    <row r="4" spans="1: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 x14ac:dyDescent="0.3">
      <c r="A5" s="117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118"/>
      <c r="C5" s="118"/>
      <c r="D5" s="59"/>
      <c r="E5" s="106"/>
    </row>
    <row r="6" spans="1:5" x14ac:dyDescent="0.3">
      <c r="A6" s="75"/>
      <c r="B6" s="74"/>
      <c r="C6" s="74"/>
      <c r="D6" s="74"/>
      <c r="E6" s="106"/>
    </row>
    <row r="7" spans="1:5" x14ac:dyDescent="0.3">
      <c r="A7" s="113"/>
      <c r="B7" s="120"/>
      <c r="C7" s="121"/>
      <c r="D7" s="121"/>
      <c r="E7" s="103"/>
    </row>
    <row r="8" spans="1:5" ht="45" x14ac:dyDescent="0.3">
      <c r="A8" s="122" t="s">
        <v>113</v>
      </c>
      <c r="B8" s="122" t="s">
        <v>190</v>
      </c>
      <c r="C8" s="122" t="s">
        <v>298</v>
      </c>
      <c r="D8" s="122" t="s">
        <v>252</v>
      </c>
      <c r="E8" s="103"/>
    </row>
    <row r="9" spans="1:5" x14ac:dyDescent="0.3">
      <c r="A9" s="49"/>
      <c r="B9" s="50"/>
      <c r="C9" s="149"/>
      <c r="D9" s="149"/>
      <c r="E9" s="103"/>
    </row>
    <row r="10" spans="1:5" x14ac:dyDescent="0.3">
      <c r="A10" s="51" t="s">
        <v>191</v>
      </c>
      <c r="B10" s="52"/>
      <c r="C10" s="123">
        <f>SUM(C11,C34)</f>
        <v>252.98</v>
      </c>
      <c r="D10" s="123">
        <f>SUM(D11,D34)</f>
        <v>250.13</v>
      </c>
      <c r="E10" s="103"/>
    </row>
    <row r="11" spans="1:5" x14ac:dyDescent="0.3">
      <c r="A11" s="53" t="s">
        <v>192</v>
      </c>
      <c r="B11" s="54"/>
      <c r="C11" s="83">
        <f>SUM(C12:C32)</f>
        <v>252.98</v>
      </c>
      <c r="D11" s="83">
        <f>SUM(D12:D32)</f>
        <v>250.13</v>
      </c>
      <c r="E11" s="103"/>
    </row>
    <row r="12" spans="1:5" x14ac:dyDescent="0.3">
      <c r="A12" s="57">
        <v>1110</v>
      </c>
      <c r="B12" s="56" t="s">
        <v>142</v>
      </c>
      <c r="C12" s="8">
        <v>0</v>
      </c>
      <c r="D12" s="8">
        <v>0</v>
      </c>
      <c r="E12" s="103"/>
    </row>
    <row r="13" spans="1:5" x14ac:dyDescent="0.3">
      <c r="A13" s="57">
        <v>1120</v>
      </c>
      <c r="B13" s="56" t="s">
        <v>143</v>
      </c>
      <c r="C13" s="8">
        <v>0</v>
      </c>
      <c r="D13" s="8">
        <v>0</v>
      </c>
      <c r="E13" s="103"/>
    </row>
    <row r="14" spans="1:5" x14ac:dyDescent="0.3">
      <c r="A14" s="57">
        <v>1211</v>
      </c>
      <c r="B14" s="56" t="s">
        <v>144</v>
      </c>
      <c r="C14" s="442">
        <v>252.98</v>
      </c>
      <c r="D14" s="442">
        <v>250.13</v>
      </c>
      <c r="E14" s="103"/>
    </row>
    <row r="15" spans="1:5" x14ac:dyDescent="0.3">
      <c r="A15" s="57">
        <v>1212</v>
      </c>
      <c r="B15" s="56" t="s">
        <v>145</v>
      </c>
      <c r="C15" s="8">
        <v>0</v>
      </c>
      <c r="D15" s="8">
        <v>0</v>
      </c>
      <c r="E15" s="103"/>
    </row>
    <row r="16" spans="1:5" x14ac:dyDescent="0.3">
      <c r="A16" s="57">
        <v>1213</v>
      </c>
      <c r="B16" s="56" t="s">
        <v>146</v>
      </c>
      <c r="C16" s="8">
        <v>0</v>
      </c>
      <c r="D16" s="8">
        <v>0</v>
      </c>
      <c r="E16" s="103"/>
    </row>
    <row r="17" spans="1:5" x14ac:dyDescent="0.3">
      <c r="A17" s="57">
        <v>1214</v>
      </c>
      <c r="B17" s="56" t="s">
        <v>147</v>
      </c>
      <c r="C17" s="8">
        <v>0</v>
      </c>
      <c r="D17" s="8">
        <v>0</v>
      </c>
      <c r="E17" s="103"/>
    </row>
    <row r="18" spans="1:5" x14ac:dyDescent="0.3">
      <c r="A18" s="57">
        <v>1215</v>
      </c>
      <c r="B18" s="56" t="s">
        <v>148</v>
      </c>
      <c r="C18" s="8">
        <v>0</v>
      </c>
      <c r="D18" s="8">
        <v>0</v>
      </c>
      <c r="E18" s="103"/>
    </row>
    <row r="19" spans="1:5" x14ac:dyDescent="0.3">
      <c r="A19" s="57">
        <v>1300</v>
      </c>
      <c r="B19" s="56" t="s">
        <v>149</v>
      </c>
      <c r="C19" s="8">
        <v>0</v>
      </c>
      <c r="D19" s="8">
        <v>0</v>
      </c>
      <c r="E19" s="103"/>
    </row>
    <row r="20" spans="1:5" x14ac:dyDescent="0.3">
      <c r="A20" s="57">
        <v>1410</v>
      </c>
      <c r="B20" s="56" t="s">
        <v>150</v>
      </c>
      <c r="C20" s="8"/>
      <c r="D20" s="8"/>
      <c r="E20" s="103"/>
    </row>
    <row r="21" spans="1:5" x14ac:dyDescent="0.3">
      <c r="A21" s="57">
        <v>1421</v>
      </c>
      <c r="B21" s="56" t="s">
        <v>151</v>
      </c>
      <c r="C21" s="8"/>
      <c r="D21" s="8"/>
      <c r="E21" s="103"/>
    </row>
    <row r="22" spans="1:5" x14ac:dyDescent="0.3">
      <c r="A22" s="57">
        <v>1422</v>
      </c>
      <c r="B22" s="56" t="s">
        <v>152</v>
      </c>
      <c r="C22" s="8"/>
      <c r="D22" s="8"/>
      <c r="E22" s="103"/>
    </row>
    <row r="23" spans="1:5" x14ac:dyDescent="0.3">
      <c r="A23" s="57">
        <v>1423</v>
      </c>
      <c r="B23" s="56" t="s">
        <v>153</v>
      </c>
      <c r="C23" s="8"/>
      <c r="D23" s="8"/>
      <c r="E23" s="103"/>
    </row>
    <row r="24" spans="1:5" x14ac:dyDescent="0.3">
      <c r="A24" s="57">
        <v>1431</v>
      </c>
      <c r="B24" s="56" t="s">
        <v>154</v>
      </c>
      <c r="C24" s="8"/>
      <c r="D24" s="8"/>
      <c r="E24" s="103"/>
    </row>
    <row r="25" spans="1:5" x14ac:dyDescent="0.3">
      <c r="A25" s="57">
        <v>1432</v>
      </c>
      <c r="B25" s="56" t="s">
        <v>155</v>
      </c>
      <c r="C25" s="8"/>
      <c r="D25" s="8"/>
      <c r="E25" s="103"/>
    </row>
    <row r="26" spans="1:5" x14ac:dyDescent="0.3">
      <c r="A26" s="57">
        <v>1433</v>
      </c>
      <c r="B26" s="56" t="s">
        <v>156</v>
      </c>
      <c r="C26" s="8"/>
      <c r="D26" s="8"/>
      <c r="E26" s="103"/>
    </row>
    <row r="27" spans="1:5" x14ac:dyDescent="0.3">
      <c r="A27" s="57">
        <v>1441</v>
      </c>
      <c r="B27" s="56" t="s">
        <v>157</v>
      </c>
      <c r="C27" s="8"/>
      <c r="D27" s="8"/>
      <c r="E27" s="103"/>
    </row>
    <row r="28" spans="1:5" x14ac:dyDescent="0.3">
      <c r="A28" s="57">
        <v>1442</v>
      </c>
      <c r="B28" s="56" t="s">
        <v>158</v>
      </c>
      <c r="C28" s="8"/>
      <c r="D28" s="8"/>
      <c r="E28" s="103"/>
    </row>
    <row r="29" spans="1:5" x14ac:dyDescent="0.3">
      <c r="A29" s="57">
        <v>1443</v>
      </c>
      <c r="B29" s="56" t="s">
        <v>159</v>
      </c>
      <c r="C29" s="8"/>
      <c r="D29" s="8"/>
      <c r="E29" s="103"/>
    </row>
    <row r="30" spans="1:5" x14ac:dyDescent="0.3">
      <c r="A30" s="57">
        <v>1444</v>
      </c>
      <c r="B30" s="56" t="s">
        <v>160</v>
      </c>
      <c r="C30" s="8"/>
      <c r="D30" s="8"/>
      <c r="E30" s="103"/>
    </row>
    <row r="31" spans="1:5" x14ac:dyDescent="0.3">
      <c r="A31" s="57">
        <v>1445</v>
      </c>
      <c r="B31" s="56" t="s">
        <v>161</v>
      </c>
      <c r="C31" s="8"/>
      <c r="D31" s="8"/>
      <c r="E31" s="103"/>
    </row>
    <row r="32" spans="1:5" x14ac:dyDescent="0.3">
      <c r="A32" s="57">
        <v>1446</v>
      </c>
      <c r="B32" s="56" t="s">
        <v>162</v>
      </c>
      <c r="C32" s="8"/>
      <c r="D32" s="8"/>
      <c r="E32" s="103"/>
    </row>
    <row r="33" spans="1:5" x14ac:dyDescent="0.3">
      <c r="A33" s="30"/>
      <c r="E33" s="103"/>
    </row>
    <row r="34" spans="1:5" x14ac:dyDescent="0.3">
      <c r="A34" s="58" t="s">
        <v>193</v>
      </c>
      <c r="B34" s="56"/>
      <c r="C34" s="83">
        <f>SUM(C35:C42)</f>
        <v>0</v>
      </c>
      <c r="D34" s="83">
        <f>SUM(D35:D42)</f>
        <v>0</v>
      </c>
      <c r="E34" s="103"/>
    </row>
    <row r="35" spans="1:5" x14ac:dyDescent="0.3">
      <c r="A35" s="57">
        <v>2110</v>
      </c>
      <c r="B35" s="56" t="s">
        <v>100</v>
      </c>
      <c r="C35" s="8"/>
      <c r="D35" s="8"/>
      <c r="E35" s="103"/>
    </row>
    <row r="36" spans="1:5" x14ac:dyDescent="0.3">
      <c r="A36" s="57">
        <v>2120</v>
      </c>
      <c r="B36" s="56" t="s">
        <v>163</v>
      </c>
      <c r="C36" s="8"/>
      <c r="D36" s="8"/>
      <c r="E36" s="103"/>
    </row>
    <row r="37" spans="1:5" x14ac:dyDescent="0.3">
      <c r="A37" s="57">
        <v>2130</v>
      </c>
      <c r="B37" s="56" t="s">
        <v>101</v>
      </c>
      <c r="C37" s="8"/>
      <c r="D37" s="8"/>
      <c r="E37" s="103"/>
    </row>
    <row r="38" spans="1:5" x14ac:dyDescent="0.3">
      <c r="A38" s="57">
        <v>2140</v>
      </c>
      <c r="B38" s="56" t="s">
        <v>389</v>
      </c>
      <c r="C38" s="8"/>
      <c r="D38" s="8"/>
      <c r="E38" s="103"/>
    </row>
    <row r="39" spans="1:5" x14ac:dyDescent="0.3">
      <c r="A39" s="57">
        <v>2150</v>
      </c>
      <c r="B39" s="56" t="s">
        <v>393</v>
      </c>
      <c r="C39" s="8"/>
      <c r="D39" s="8"/>
      <c r="E39" s="103"/>
    </row>
    <row r="40" spans="1:5" x14ac:dyDescent="0.3">
      <c r="A40" s="57">
        <v>2220</v>
      </c>
      <c r="B40" s="56" t="s">
        <v>102</v>
      </c>
      <c r="C40" s="8"/>
      <c r="D40" s="8"/>
      <c r="E40" s="103"/>
    </row>
    <row r="41" spans="1:5" x14ac:dyDescent="0.3">
      <c r="A41" s="57">
        <v>2300</v>
      </c>
      <c r="B41" s="56" t="s">
        <v>164</v>
      </c>
      <c r="C41" s="8"/>
      <c r="D41" s="8"/>
      <c r="E41" s="103"/>
    </row>
    <row r="42" spans="1:5" x14ac:dyDescent="0.3">
      <c r="A42" s="57">
        <v>2400</v>
      </c>
      <c r="B42" s="56" t="s">
        <v>165</v>
      </c>
      <c r="C42" s="8"/>
      <c r="D42" s="8"/>
      <c r="E42" s="103"/>
    </row>
    <row r="43" spans="1:5" x14ac:dyDescent="0.3">
      <c r="A43" s="31"/>
      <c r="E43" s="103"/>
    </row>
    <row r="44" spans="1:5" x14ac:dyDescent="0.3">
      <c r="A44" s="55" t="s">
        <v>197</v>
      </c>
      <c r="B44" s="56"/>
      <c r="C44" s="83">
        <f>SUM(C45,C64)</f>
        <v>0</v>
      </c>
      <c r="D44" s="83">
        <f>SUM(D45,D64)</f>
        <v>0</v>
      </c>
      <c r="E44" s="103"/>
    </row>
    <row r="45" spans="1:5" x14ac:dyDescent="0.3">
      <c r="A45" s="58" t="s">
        <v>194</v>
      </c>
      <c r="B45" s="56"/>
      <c r="C45" s="83">
        <f>SUM(C46:C61)</f>
        <v>0</v>
      </c>
      <c r="D45" s="83">
        <f>SUM(D46:D61)</f>
        <v>0</v>
      </c>
      <c r="E45" s="103"/>
    </row>
    <row r="46" spans="1:5" x14ac:dyDescent="0.3">
      <c r="A46" s="57">
        <v>3100</v>
      </c>
      <c r="B46" s="56" t="s">
        <v>166</v>
      </c>
      <c r="C46" s="8"/>
      <c r="D46" s="8"/>
      <c r="E46" s="103"/>
    </row>
    <row r="47" spans="1:5" x14ac:dyDescent="0.3">
      <c r="A47" s="57">
        <v>3210</v>
      </c>
      <c r="B47" s="56" t="s">
        <v>167</v>
      </c>
      <c r="C47" s="8"/>
      <c r="D47" s="8"/>
      <c r="E47" s="103"/>
    </row>
    <row r="48" spans="1:5" x14ac:dyDescent="0.3">
      <c r="A48" s="57">
        <v>3221</v>
      </c>
      <c r="B48" s="56" t="s">
        <v>168</v>
      </c>
      <c r="C48" s="8"/>
      <c r="D48" s="8"/>
      <c r="E48" s="103"/>
    </row>
    <row r="49" spans="1:5" x14ac:dyDescent="0.3">
      <c r="A49" s="57">
        <v>3222</v>
      </c>
      <c r="B49" s="56" t="s">
        <v>169</v>
      </c>
      <c r="C49" s="8"/>
      <c r="D49" s="8"/>
      <c r="E49" s="103"/>
    </row>
    <row r="50" spans="1:5" x14ac:dyDescent="0.3">
      <c r="A50" s="57">
        <v>3223</v>
      </c>
      <c r="B50" s="56" t="s">
        <v>170</v>
      </c>
      <c r="C50" s="8"/>
      <c r="D50" s="8"/>
      <c r="E50" s="103"/>
    </row>
    <row r="51" spans="1:5" x14ac:dyDescent="0.3">
      <c r="A51" s="57">
        <v>3224</v>
      </c>
      <c r="B51" s="56" t="s">
        <v>171</v>
      </c>
      <c r="C51" s="8"/>
      <c r="D51" s="8"/>
      <c r="E51" s="103"/>
    </row>
    <row r="52" spans="1:5" x14ac:dyDescent="0.3">
      <c r="A52" s="57">
        <v>3231</v>
      </c>
      <c r="B52" s="56" t="s">
        <v>172</v>
      </c>
      <c r="C52" s="8"/>
      <c r="D52" s="8"/>
      <c r="E52" s="103"/>
    </row>
    <row r="53" spans="1:5" x14ac:dyDescent="0.3">
      <c r="A53" s="57">
        <v>3232</v>
      </c>
      <c r="B53" s="56" t="s">
        <v>173</v>
      </c>
      <c r="C53" s="8"/>
      <c r="D53" s="8"/>
      <c r="E53" s="103"/>
    </row>
    <row r="54" spans="1:5" x14ac:dyDescent="0.3">
      <c r="A54" s="57">
        <v>3234</v>
      </c>
      <c r="B54" s="56" t="s">
        <v>174</v>
      </c>
      <c r="C54" s="8"/>
      <c r="D54" s="8"/>
      <c r="E54" s="103"/>
    </row>
    <row r="55" spans="1:5" ht="30" x14ac:dyDescent="0.3">
      <c r="A55" s="57">
        <v>3236</v>
      </c>
      <c r="B55" s="56" t="s">
        <v>189</v>
      </c>
      <c r="C55" s="8"/>
      <c r="D55" s="8"/>
      <c r="E55" s="103"/>
    </row>
    <row r="56" spans="1:5" ht="45" x14ac:dyDescent="0.3">
      <c r="A56" s="57">
        <v>3237</v>
      </c>
      <c r="B56" s="56" t="s">
        <v>175</v>
      </c>
      <c r="C56" s="8"/>
      <c r="D56" s="8"/>
      <c r="E56" s="103"/>
    </row>
    <row r="57" spans="1:5" x14ac:dyDescent="0.3">
      <c r="A57" s="57">
        <v>3241</v>
      </c>
      <c r="B57" s="56" t="s">
        <v>176</v>
      </c>
      <c r="C57" s="8"/>
      <c r="D57" s="8"/>
      <c r="E57" s="103"/>
    </row>
    <row r="58" spans="1:5" x14ac:dyDescent="0.3">
      <c r="A58" s="57">
        <v>3242</v>
      </c>
      <c r="B58" s="56" t="s">
        <v>177</v>
      </c>
      <c r="C58" s="8"/>
      <c r="D58" s="8"/>
      <c r="E58" s="103"/>
    </row>
    <row r="59" spans="1:5" x14ac:dyDescent="0.3">
      <c r="A59" s="57">
        <v>3243</v>
      </c>
      <c r="B59" s="56" t="s">
        <v>178</v>
      </c>
      <c r="C59" s="8"/>
      <c r="D59" s="8"/>
      <c r="E59" s="103"/>
    </row>
    <row r="60" spans="1:5" x14ac:dyDescent="0.3">
      <c r="A60" s="57">
        <v>3245</v>
      </c>
      <c r="B60" s="56" t="s">
        <v>179</v>
      </c>
      <c r="C60" s="8"/>
      <c r="D60" s="8"/>
      <c r="E60" s="103"/>
    </row>
    <row r="61" spans="1:5" x14ac:dyDescent="0.3">
      <c r="A61" s="57">
        <v>3246</v>
      </c>
      <c r="B61" s="56" t="s">
        <v>180</v>
      </c>
      <c r="C61" s="8"/>
      <c r="D61" s="8"/>
      <c r="E61" s="103"/>
    </row>
    <row r="62" spans="1:5" x14ac:dyDescent="0.3">
      <c r="A62" s="31"/>
      <c r="E62" s="103"/>
    </row>
    <row r="63" spans="1:5" x14ac:dyDescent="0.3">
      <c r="A63" s="32"/>
      <c r="E63" s="103"/>
    </row>
    <row r="64" spans="1:5" x14ac:dyDescent="0.3">
      <c r="A64" s="58" t="s">
        <v>195</v>
      </c>
      <c r="B64" s="56"/>
      <c r="C64" s="83">
        <f>SUM(C65:C67)</f>
        <v>0</v>
      </c>
      <c r="D64" s="83">
        <f>SUM(D65:D67)</f>
        <v>0</v>
      </c>
      <c r="E64" s="103"/>
    </row>
    <row r="65" spans="1:5" x14ac:dyDescent="0.3">
      <c r="A65" s="57">
        <v>5100</v>
      </c>
      <c r="B65" s="56" t="s">
        <v>250</v>
      </c>
      <c r="C65" s="8"/>
      <c r="D65" s="8"/>
      <c r="E65" s="103"/>
    </row>
    <row r="66" spans="1:5" x14ac:dyDescent="0.3">
      <c r="A66" s="57">
        <v>5220</v>
      </c>
      <c r="B66" s="56" t="s">
        <v>402</v>
      </c>
      <c r="C66" s="8"/>
      <c r="D66" s="8"/>
      <c r="E66" s="103"/>
    </row>
    <row r="67" spans="1:5" x14ac:dyDescent="0.3">
      <c r="A67" s="57">
        <v>5230</v>
      </c>
      <c r="B67" s="56" t="s">
        <v>403</v>
      </c>
      <c r="C67" s="8"/>
      <c r="D67" s="8"/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196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181</v>
      </c>
      <c r="C71" s="8"/>
      <c r="D71" s="8"/>
      <c r="E71" s="103"/>
    </row>
    <row r="72" spans="1:5" x14ac:dyDescent="0.3">
      <c r="A72" s="57">
        <v>2</v>
      </c>
      <c r="B72" s="56" t="s">
        <v>182</v>
      </c>
      <c r="C72" s="8"/>
      <c r="D72" s="8"/>
      <c r="E72" s="103"/>
    </row>
    <row r="73" spans="1:5" x14ac:dyDescent="0.3">
      <c r="A73" s="57">
        <v>3</v>
      </c>
      <c r="B73" s="56" t="s">
        <v>183</v>
      </c>
      <c r="C73" s="8"/>
      <c r="D73" s="8"/>
      <c r="E73" s="103"/>
    </row>
    <row r="74" spans="1:5" x14ac:dyDescent="0.3">
      <c r="A74" s="57">
        <v>4</v>
      </c>
      <c r="B74" s="56" t="s">
        <v>353</v>
      </c>
      <c r="C74" s="8"/>
      <c r="D74" s="8"/>
      <c r="E74" s="103"/>
    </row>
    <row r="75" spans="1:5" x14ac:dyDescent="0.3">
      <c r="A75" s="57">
        <v>5</v>
      </c>
      <c r="B75" s="56" t="s">
        <v>184</v>
      </c>
      <c r="C75" s="8"/>
      <c r="D75" s="8"/>
      <c r="E75" s="103"/>
    </row>
    <row r="76" spans="1:5" x14ac:dyDescent="0.3">
      <c r="A76" s="57">
        <v>6</v>
      </c>
      <c r="B76" s="56" t="s">
        <v>185</v>
      </c>
      <c r="C76" s="8"/>
      <c r="D76" s="8"/>
      <c r="E76" s="103"/>
    </row>
    <row r="77" spans="1:5" x14ac:dyDescent="0.3">
      <c r="A77" s="57">
        <v>7</v>
      </c>
      <c r="B77" s="56" t="s">
        <v>186</v>
      </c>
      <c r="C77" s="8"/>
      <c r="D77" s="8"/>
      <c r="E77" s="103"/>
    </row>
    <row r="78" spans="1:5" x14ac:dyDescent="0.3">
      <c r="A78" s="57">
        <v>8</v>
      </c>
      <c r="B78" s="56" t="s">
        <v>187</v>
      </c>
      <c r="C78" s="8"/>
      <c r="D78" s="8"/>
      <c r="E78" s="103"/>
    </row>
    <row r="79" spans="1:5" x14ac:dyDescent="0.3">
      <c r="A79" s="57">
        <v>9</v>
      </c>
      <c r="B79" s="56" t="s">
        <v>188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25"/>
  <sheetViews>
    <sheetView showGridLines="0" view="pageBreakPreview" zoomScale="80" zoomScaleNormal="100" zoomScaleSheetLayoutView="80" workbookViewId="0">
      <selection activeCell="F13" sqref="F1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6384" width="9.140625" style="2"/>
  </cols>
  <sheetData>
    <row r="1" spans="1:10" x14ac:dyDescent="0.3">
      <c r="A1" s="72" t="s">
        <v>420</v>
      </c>
      <c r="B1" s="74"/>
      <c r="C1" s="74"/>
      <c r="D1" s="74"/>
      <c r="E1" s="74"/>
      <c r="F1" s="74"/>
      <c r="G1" s="74"/>
      <c r="H1" s="74"/>
      <c r="I1" s="463" t="s">
        <v>109</v>
      </c>
      <c r="J1" s="463"/>
    </row>
    <row r="2" spans="1:10" x14ac:dyDescent="0.3">
      <c r="A2" s="74" t="s">
        <v>140</v>
      </c>
      <c r="B2" s="74"/>
      <c r="C2" s="74"/>
      <c r="D2" s="74"/>
      <c r="E2" s="74"/>
      <c r="F2" s="74"/>
      <c r="G2" s="74"/>
      <c r="H2" s="74"/>
      <c r="I2" s="461" t="str">
        <f>'ფორმა N1'!K2</f>
        <v>01/01/2019-31/12/2019</v>
      </c>
      <c r="J2" s="462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73"/>
      <c r="J3" s="73"/>
    </row>
    <row r="4" spans="1:10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</row>
    <row r="5" spans="1:10" x14ac:dyDescent="0.3">
      <c r="A5" s="202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352"/>
      <c r="C5" s="352"/>
      <c r="D5" s="352"/>
      <c r="E5" s="352"/>
      <c r="F5" s="353"/>
      <c r="G5" s="352"/>
      <c r="H5" s="352"/>
      <c r="I5" s="352"/>
      <c r="J5" s="352"/>
    </row>
    <row r="6" spans="1:10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</row>
    <row r="7" spans="1:10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</row>
    <row r="8" spans="1:10" s="27" customFormat="1" ht="45" x14ac:dyDescent="0.3">
      <c r="A8" s="126" t="s">
        <v>64</v>
      </c>
      <c r="B8" s="126" t="s">
        <v>111</v>
      </c>
      <c r="C8" s="127" t="s">
        <v>113</v>
      </c>
      <c r="D8" s="127" t="s">
        <v>270</v>
      </c>
      <c r="E8" s="127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7" t="s">
        <v>114</v>
      </c>
    </row>
    <row r="9" spans="1:10" s="27" customFormat="1" x14ac:dyDescent="0.3">
      <c r="A9" s="443">
        <v>1</v>
      </c>
      <c r="B9" s="150">
        <v>2</v>
      </c>
      <c r="C9" s="151">
        <v>3</v>
      </c>
      <c r="D9" s="151">
        <v>4</v>
      </c>
      <c r="E9" s="151">
        <v>5</v>
      </c>
      <c r="F9" s="151">
        <v>6</v>
      </c>
      <c r="G9" s="151">
        <v>7</v>
      </c>
      <c r="H9" s="151">
        <v>8</v>
      </c>
      <c r="I9" s="151">
        <v>9</v>
      </c>
      <c r="J9" s="151">
        <v>10</v>
      </c>
    </row>
    <row r="10" spans="1:10" s="27" customFormat="1" ht="30" x14ac:dyDescent="0.3">
      <c r="A10" s="444">
        <v>1</v>
      </c>
      <c r="B10" s="445" t="s">
        <v>600</v>
      </c>
      <c r="C10" s="446" t="s">
        <v>601</v>
      </c>
      <c r="D10" s="446" t="s">
        <v>221</v>
      </c>
      <c r="E10" s="447"/>
      <c r="F10" s="448">
        <v>252.98</v>
      </c>
      <c r="G10" s="448">
        <v>250.13</v>
      </c>
      <c r="H10" s="448">
        <v>329930.25</v>
      </c>
      <c r="I10" s="448">
        <v>329927.40000000002</v>
      </c>
      <c r="J10" s="449"/>
    </row>
    <row r="11" spans="1:10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0" x14ac:dyDescent="0.3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0" x14ac:dyDescent="0.3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0" x14ac:dyDescent="0.3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0" x14ac:dyDescent="0.3">
      <c r="A15" s="102"/>
      <c r="B15" s="213" t="s">
        <v>107</v>
      </c>
      <c r="C15" s="102"/>
      <c r="D15" s="102"/>
      <c r="E15" s="102"/>
      <c r="F15" s="214"/>
      <c r="G15" s="102"/>
      <c r="H15" s="102"/>
      <c r="I15" s="102"/>
      <c r="J15" s="102"/>
    </row>
    <row r="16" spans="1:10" x14ac:dyDescent="0.3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 x14ac:dyDescent="0.3">
      <c r="A17" s="102"/>
      <c r="B17" s="102"/>
      <c r="C17" s="255"/>
      <c r="D17" s="102"/>
      <c r="E17" s="102"/>
      <c r="F17" s="255"/>
      <c r="G17" s="256"/>
      <c r="H17" s="256"/>
      <c r="I17" s="99"/>
      <c r="J17" s="99"/>
    </row>
    <row r="18" spans="1:10" x14ac:dyDescent="0.3">
      <c r="A18" s="99"/>
      <c r="B18" s="102"/>
      <c r="C18" s="215" t="s">
        <v>263</v>
      </c>
      <c r="D18" s="215"/>
      <c r="E18" s="102"/>
      <c r="F18" s="102" t="s">
        <v>268</v>
      </c>
      <c r="G18" s="99"/>
      <c r="H18" s="99"/>
      <c r="I18" s="99"/>
      <c r="J18" s="99"/>
    </row>
    <row r="19" spans="1:10" x14ac:dyDescent="0.3">
      <c r="A19" s="99"/>
      <c r="B19" s="102"/>
      <c r="C19" s="216" t="s">
        <v>139</v>
      </c>
      <c r="D19" s="102"/>
      <c r="E19" s="102"/>
      <c r="F19" s="102" t="s">
        <v>264</v>
      </c>
      <c r="G19" s="99"/>
      <c r="H19" s="99"/>
      <c r="I19" s="99"/>
      <c r="J19" s="99"/>
    </row>
    <row r="20" spans="1:10" customFormat="1" x14ac:dyDescent="0.3">
      <c r="A20" s="99"/>
      <c r="B20" s="102"/>
      <c r="C20" s="102"/>
      <c r="D20" s="216"/>
      <c r="E20" s="99"/>
      <c r="F20" s="99"/>
      <c r="G20" s="99"/>
      <c r="H20" s="99"/>
      <c r="I20" s="99"/>
      <c r="J20" s="99"/>
    </row>
    <row r="21" spans="1:10" customFormat="1" ht="12.75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19" zoomScale="80" zoomScaleNormal="100" zoomScaleSheetLayoutView="80" workbookViewId="0">
      <selection activeCell="B19" sqref="B19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296</v>
      </c>
      <c r="B1" s="74"/>
      <c r="C1" s="463" t="s">
        <v>109</v>
      </c>
      <c r="D1" s="463"/>
      <c r="E1" s="106"/>
    </row>
    <row r="2" spans="1:7" x14ac:dyDescent="0.3">
      <c r="A2" s="74" t="s">
        <v>140</v>
      </c>
      <c r="B2" s="74"/>
      <c r="C2" s="461" t="str">
        <f>'ფორმა N1'!K2</f>
        <v>01/01/2019-31/12/2019</v>
      </c>
      <c r="D2" s="462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269</v>
      </c>
      <c r="B4" s="100"/>
      <c r="C4" s="101"/>
      <c r="D4" s="74"/>
      <c r="E4" s="106"/>
    </row>
    <row r="5" spans="1:7" x14ac:dyDescent="0.3">
      <c r="A5" s="219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244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20">
        <v>1</v>
      </c>
      <c r="B9" s="220" t="s">
        <v>65</v>
      </c>
      <c r="C9" s="83">
        <f>SUM(C10,C26)</f>
        <v>327580</v>
      </c>
      <c r="D9" s="83">
        <f>SUM(D10,D26)</f>
        <v>327580</v>
      </c>
      <c r="E9" s="106"/>
    </row>
    <row r="10" spans="1:7" s="7" customFormat="1" ht="16.5" customHeight="1" x14ac:dyDescent="0.3">
      <c r="A10" s="85">
        <v>1.1000000000000001</v>
      </c>
      <c r="B10" s="85" t="s">
        <v>80</v>
      </c>
      <c r="C10" s="83">
        <f>SUM(C11,C12,C16,C19,C25,C26)</f>
        <v>327580</v>
      </c>
      <c r="D10" s="83">
        <f>SUM(D11,D12,D16,D19,D24,D25)</f>
        <v>327580</v>
      </c>
      <c r="E10" s="106"/>
    </row>
    <row r="11" spans="1:7" s="9" customFormat="1" ht="16.5" customHeight="1" x14ac:dyDescent="0.3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302</v>
      </c>
      <c r="C12" s="105">
        <f>SUM(C13:C15)</f>
        <v>5100</v>
      </c>
      <c r="D12" s="105">
        <f>SUM(D13:D15)</f>
        <v>5100</v>
      </c>
      <c r="E12" s="106"/>
      <c r="G12" s="66"/>
    </row>
    <row r="13" spans="1:7" s="3" customFormat="1" ht="16.5" customHeight="1" x14ac:dyDescent="0.3">
      <c r="A13" s="95" t="s">
        <v>81</v>
      </c>
      <c r="B13" s="95" t="s">
        <v>305</v>
      </c>
      <c r="C13" s="8">
        <v>5100</v>
      </c>
      <c r="D13" s="8">
        <v>5100</v>
      </c>
      <c r="E13" s="106"/>
    </row>
    <row r="14" spans="1:7" s="3" customFormat="1" ht="16.5" customHeight="1" x14ac:dyDescent="0.3">
      <c r="A14" s="95" t="s">
        <v>470</v>
      </c>
      <c r="B14" s="95" t="s">
        <v>469</v>
      </c>
      <c r="C14" s="8"/>
      <c r="D14" s="8"/>
      <c r="E14" s="106"/>
    </row>
    <row r="15" spans="1:7" s="3" customFormat="1" ht="16.5" customHeight="1" x14ac:dyDescent="0.3">
      <c r="A15" s="95" t="s">
        <v>471</v>
      </c>
      <c r="B15" s="95" t="s">
        <v>97</v>
      </c>
      <c r="C15" s="8"/>
      <c r="D15" s="8"/>
      <c r="E15" s="106"/>
    </row>
    <row r="16" spans="1:7" s="3" customFormat="1" ht="16.5" customHeight="1" x14ac:dyDescent="0.3">
      <c r="A16" s="86" t="s">
        <v>82</v>
      </c>
      <c r="B16" s="86" t="s">
        <v>83</v>
      </c>
      <c r="C16" s="105">
        <f>SUM(C17:C18)</f>
        <v>322480</v>
      </c>
      <c r="D16" s="105">
        <f>SUM(D17:D18)</f>
        <v>322480</v>
      </c>
      <c r="E16" s="106"/>
    </row>
    <row r="17" spans="1:5" s="3" customFormat="1" ht="16.5" customHeight="1" x14ac:dyDescent="0.3">
      <c r="A17" s="95" t="s">
        <v>84</v>
      </c>
      <c r="B17" s="95" t="s">
        <v>86</v>
      </c>
      <c r="C17" s="8">
        <v>238312</v>
      </c>
      <c r="D17" s="8">
        <v>238312</v>
      </c>
      <c r="E17" s="106"/>
    </row>
    <row r="18" spans="1:5" s="3" customFormat="1" ht="30" x14ac:dyDescent="0.3">
      <c r="A18" s="95" t="s">
        <v>85</v>
      </c>
      <c r="B18" s="95" t="s">
        <v>110</v>
      </c>
      <c r="C18" s="8">
        <v>84168</v>
      </c>
      <c r="D18" s="8">
        <v>84168</v>
      </c>
      <c r="E18" s="106"/>
    </row>
    <row r="19" spans="1:5" s="3" customFormat="1" ht="16.5" customHeight="1" x14ac:dyDescent="0.3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88</v>
      </c>
      <c r="B20" s="95" t="s">
        <v>89</v>
      </c>
      <c r="C20" s="8"/>
      <c r="D20" s="8"/>
      <c r="E20" s="106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 x14ac:dyDescent="0.3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 x14ac:dyDescent="0.3">
      <c r="A23" s="95" t="s">
        <v>94</v>
      </c>
      <c r="B23" s="95" t="s">
        <v>412</v>
      </c>
      <c r="C23" s="8"/>
      <c r="D23" s="8"/>
      <c r="E23" s="106"/>
    </row>
    <row r="24" spans="1:5" s="3" customFormat="1" ht="16.5" customHeight="1" x14ac:dyDescent="0.3">
      <c r="A24" s="86" t="s">
        <v>95</v>
      </c>
      <c r="B24" s="86" t="s">
        <v>413</v>
      </c>
      <c r="C24" s="246"/>
      <c r="D24" s="8"/>
      <c r="E24" s="106"/>
    </row>
    <row r="25" spans="1:5" s="3" customFormat="1" x14ac:dyDescent="0.3">
      <c r="A25" s="86" t="s">
        <v>246</v>
      </c>
      <c r="B25" s="86" t="s">
        <v>419</v>
      </c>
      <c r="C25" s="8"/>
      <c r="D25" s="8"/>
      <c r="E25" s="106"/>
    </row>
    <row r="26" spans="1:5" ht="16.5" customHeight="1" x14ac:dyDescent="0.3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8" t="s">
        <v>98</v>
      </c>
      <c r="B28" s="228" t="s">
        <v>303</v>
      </c>
      <c r="C28" s="8"/>
      <c r="D28" s="8"/>
      <c r="E28" s="106"/>
    </row>
    <row r="29" spans="1:5" x14ac:dyDescent="0.3">
      <c r="A29" s="228" t="s">
        <v>99</v>
      </c>
      <c r="B29" s="228" t="s">
        <v>306</v>
      </c>
      <c r="C29" s="8"/>
      <c r="D29" s="8"/>
      <c r="E29" s="106"/>
    </row>
    <row r="30" spans="1:5" x14ac:dyDescent="0.3">
      <c r="A30" s="228" t="s">
        <v>421</v>
      </c>
      <c r="B30" s="228" t="s">
        <v>304</v>
      </c>
      <c r="C30" s="8"/>
      <c r="D30" s="8"/>
      <c r="E30" s="106"/>
    </row>
    <row r="31" spans="1:5" x14ac:dyDescent="0.3">
      <c r="A31" s="86" t="s">
        <v>33</v>
      </c>
      <c r="B31" s="86" t="s">
        <v>469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8" t="s">
        <v>12</v>
      </c>
      <c r="B32" s="228" t="s">
        <v>472</v>
      </c>
      <c r="C32" s="8"/>
      <c r="D32" s="8"/>
      <c r="E32" s="106"/>
    </row>
    <row r="33" spans="1:9" x14ac:dyDescent="0.3">
      <c r="A33" s="228" t="s">
        <v>13</v>
      </c>
      <c r="B33" s="228" t="s">
        <v>473</v>
      </c>
      <c r="C33" s="8"/>
      <c r="D33" s="8"/>
      <c r="E33" s="106"/>
    </row>
    <row r="34" spans="1:9" x14ac:dyDescent="0.3">
      <c r="A34" s="228" t="s">
        <v>276</v>
      </c>
      <c r="B34" s="228" t="s">
        <v>474</v>
      </c>
      <c r="C34" s="8"/>
      <c r="D34" s="8"/>
      <c r="E34" s="106"/>
    </row>
    <row r="35" spans="1:9" x14ac:dyDescent="0.3">
      <c r="A35" s="86" t="s">
        <v>34</v>
      </c>
      <c r="B35" s="242" t="s">
        <v>418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107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266</v>
      </c>
      <c r="D43" s="109"/>
      <c r="E43" s="108"/>
      <c r="F43" s="108"/>
      <c r="G43"/>
      <c r="H43"/>
      <c r="I43"/>
    </row>
    <row r="44" spans="1:9" x14ac:dyDescent="0.3">
      <c r="A44"/>
      <c r="B44" s="2" t="s">
        <v>265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139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D15" sqref="D15"/>
    </sheetView>
  </sheetViews>
  <sheetFormatPr defaultRowHeight="15" x14ac:dyDescent="0.3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 x14ac:dyDescent="0.3">
      <c r="A1" s="72" t="s">
        <v>356</v>
      </c>
      <c r="B1" s="74"/>
      <c r="C1" s="74"/>
      <c r="D1" s="74"/>
      <c r="E1" s="74"/>
      <c r="F1" s="74"/>
      <c r="G1" s="156" t="s">
        <v>109</v>
      </c>
      <c r="H1" s="157"/>
    </row>
    <row r="2" spans="1:8" x14ac:dyDescent="0.3">
      <c r="A2" s="74" t="s">
        <v>140</v>
      </c>
      <c r="B2" s="74"/>
      <c r="C2" s="74"/>
      <c r="D2" s="74"/>
      <c r="E2" s="74"/>
      <c r="F2" s="74"/>
      <c r="G2" s="158" t="str">
        <f>'ფორმა N1'!K2</f>
        <v>01/01/2019-31/12/2019</v>
      </c>
      <c r="H2" s="157"/>
    </row>
    <row r="3" spans="1:8" x14ac:dyDescent="0.3">
      <c r="A3" s="74"/>
      <c r="B3" s="74"/>
      <c r="C3" s="74"/>
      <c r="D3" s="74"/>
      <c r="E3" s="74"/>
      <c r="F3" s="74"/>
      <c r="G3" s="100"/>
      <c r="H3" s="157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202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202"/>
      <c r="C5" s="202"/>
      <c r="D5" s="202"/>
      <c r="E5" s="202"/>
      <c r="F5" s="202"/>
      <c r="G5" s="202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59" t="s">
        <v>307</v>
      </c>
      <c r="B8" s="159" t="s">
        <v>141</v>
      </c>
      <c r="C8" s="160" t="s">
        <v>354</v>
      </c>
      <c r="D8" s="160" t="s">
        <v>355</v>
      </c>
      <c r="E8" s="160" t="s">
        <v>270</v>
      </c>
      <c r="F8" s="159" t="s">
        <v>312</v>
      </c>
      <c r="G8" s="160" t="s">
        <v>308</v>
      </c>
      <c r="H8" s="103"/>
    </row>
    <row r="9" spans="1:8" x14ac:dyDescent="0.3">
      <c r="A9" s="161" t="s">
        <v>309</v>
      </c>
      <c r="B9" s="162"/>
      <c r="C9" s="163"/>
      <c r="D9" s="164"/>
      <c r="E9" s="164"/>
      <c r="F9" s="164"/>
      <c r="G9" s="165"/>
      <c r="H9" s="103"/>
    </row>
    <row r="10" spans="1:8" ht="15.75" x14ac:dyDescent="0.3">
      <c r="A10" s="162">
        <v>1</v>
      </c>
      <c r="B10" s="148">
        <v>43602</v>
      </c>
      <c r="C10" s="166">
        <v>30000</v>
      </c>
      <c r="D10" s="167">
        <v>0</v>
      </c>
      <c r="E10" s="167" t="s">
        <v>221</v>
      </c>
      <c r="F10" s="167" t="s">
        <v>1186</v>
      </c>
      <c r="G10" s="168">
        <f>IF(ISBLANK(B10),"",G9+C10-D10)</f>
        <v>30000</v>
      </c>
      <c r="H10" s="103"/>
    </row>
    <row r="11" spans="1:8" ht="30" x14ac:dyDescent="0.3">
      <c r="A11" s="162">
        <v>2</v>
      </c>
      <c r="B11" s="148">
        <v>43613</v>
      </c>
      <c r="C11" s="166">
        <v>0</v>
      </c>
      <c r="D11" s="494">
        <v>29988.000000000196</v>
      </c>
      <c r="E11" s="167" t="s">
        <v>221</v>
      </c>
      <c r="F11" s="167" t="s">
        <v>1187</v>
      </c>
      <c r="G11" s="168">
        <f t="shared" ref="G11" si="0">IF(ISBLANK(B11),"",G10+C11-D11)</f>
        <v>11.999999999803549</v>
      </c>
      <c r="H11" s="103"/>
    </row>
    <row r="12" spans="1:8" ht="15.75" x14ac:dyDescent="0.3">
      <c r="A12" s="162">
        <v>3</v>
      </c>
      <c r="B12" s="148"/>
      <c r="C12" s="166"/>
      <c r="D12" s="167"/>
      <c r="E12" s="167"/>
      <c r="F12" s="167"/>
      <c r="G12" s="168" t="str">
        <f t="shared" ref="G11:G38" si="1">IF(ISBLANK(B12),"",G11+C12-D12)</f>
        <v/>
      </c>
      <c r="H12" s="103"/>
    </row>
    <row r="13" spans="1:8" ht="15.75" x14ac:dyDescent="0.3">
      <c r="A13" s="162">
        <v>4</v>
      </c>
      <c r="B13" s="148"/>
      <c r="C13" s="166"/>
      <c r="D13" s="167"/>
      <c r="E13" s="167"/>
      <c r="F13" s="167"/>
      <c r="G13" s="168" t="str">
        <f t="shared" si="1"/>
        <v/>
      </c>
      <c r="H13" s="103"/>
    </row>
    <row r="14" spans="1:8" ht="15.75" x14ac:dyDescent="0.3">
      <c r="A14" s="162">
        <v>5</v>
      </c>
      <c r="B14" s="148"/>
      <c r="C14" s="166"/>
      <c r="D14" s="167"/>
      <c r="E14" s="167"/>
      <c r="F14" s="167"/>
      <c r="G14" s="168" t="str">
        <f t="shared" si="1"/>
        <v/>
      </c>
      <c r="H14" s="103"/>
    </row>
    <row r="15" spans="1:8" ht="15.75" x14ac:dyDescent="0.3">
      <c r="A15" s="162">
        <v>6</v>
      </c>
      <c r="B15" s="148"/>
      <c r="C15" s="166"/>
      <c r="D15" s="167"/>
      <c r="E15" s="167"/>
      <c r="F15" s="167"/>
      <c r="G15" s="168" t="str">
        <f t="shared" si="1"/>
        <v/>
      </c>
      <c r="H15" s="103"/>
    </row>
    <row r="16" spans="1:8" ht="15.75" x14ac:dyDescent="0.3">
      <c r="A16" s="162">
        <v>7</v>
      </c>
      <c r="B16" s="148"/>
      <c r="C16" s="166"/>
      <c r="D16" s="167"/>
      <c r="E16" s="167"/>
      <c r="F16" s="167"/>
      <c r="G16" s="168" t="str">
        <f t="shared" si="1"/>
        <v/>
      </c>
      <c r="H16" s="103"/>
    </row>
    <row r="17" spans="1:8" ht="15.75" x14ac:dyDescent="0.3">
      <c r="A17" s="162">
        <v>8</v>
      </c>
      <c r="B17" s="148"/>
      <c r="C17" s="166"/>
      <c r="D17" s="167"/>
      <c r="E17" s="167"/>
      <c r="F17" s="167"/>
      <c r="G17" s="168" t="str">
        <f t="shared" si="1"/>
        <v/>
      </c>
      <c r="H17" s="103"/>
    </row>
    <row r="18" spans="1:8" ht="15.75" x14ac:dyDescent="0.3">
      <c r="A18" s="162">
        <v>9</v>
      </c>
      <c r="B18" s="148"/>
      <c r="C18" s="166"/>
      <c r="D18" s="167"/>
      <c r="E18" s="167"/>
      <c r="F18" s="167"/>
      <c r="G18" s="168" t="str">
        <f t="shared" si="1"/>
        <v/>
      </c>
      <c r="H18" s="103"/>
    </row>
    <row r="19" spans="1:8" ht="15.75" x14ac:dyDescent="0.3">
      <c r="A19" s="162">
        <v>10</v>
      </c>
      <c r="B19" s="148"/>
      <c r="C19" s="166"/>
      <c r="D19" s="167"/>
      <c r="E19" s="167"/>
      <c r="F19" s="167"/>
      <c r="G19" s="168" t="str">
        <f t="shared" si="1"/>
        <v/>
      </c>
      <c r="H19" s="103"/>
    </row>
    <row r="20" spans="1:8" ht="15.75" x14ac:dyDescent="0.3">
      <c r="A20" s="162">
        <v>11</v>
      </c>
      <c r="B20" s="148"/>
      <c r="C20" s="166"/>
      <c r="D20" s="167"/>
      <c r="E20" s="167"/>
      <c r="F20" s="167"/>
      <c r="G20" s="168" t="str">
        <f t="shared" si="1"/>
        <v/>
      </c>
      <c r="H20" s="103"/>
    </row>
    <row r="21" spans="1:8" ht="15.75" x14ac:dyDescent="0.3">
      <c r="A21" s="162">
        <v>12</v>
      </c>
      <c r="B21" s="148"/>
      <c r="C21" s="166"/>
      <c r="D21" s="167"/>
      <c r="E21" s="167"/>
      <c r="F21" s="167"/>
      <c r="G21" s="168" t="str">
        <f t="shared" si="1"/>
        <v/>
      </c>
      <c r="H21" s="103"/>
    </row>
    <row r="22" spans="1:8" ht="15.75" x14ac:dyDescent="0.3">
      <c r="A22" s="162">
        <v>13</v>
      </c>
      <c r="B22" s="148"/>
      <c r="C22" s="166"/>
      <c r="D22" s="167"/>
      <c r="E22" s="167"/>
      <c r="F22" s="167"/>
      <c r="G22" s="168" t="str">
        <f t="shared" si="1"/>
        <v/>
      </c>
      <c r="H22" s="103"/>
    </row>
    <row r="23" spans="1:8" ht="15.75" x14ac:dyDescent="0.3">
      <c r="A23" s="162">
        <v>14</v>
      </c>
      <c r="B23" s="148"/>
      <c r="C23" s="166"/>
      <c r="D23" s="167"/>
      <c r="E23" s="167"/>
      <c r="F23" s="167"/>
      <c r="G23" s="168" t="str">
        <f t="shared" si="1"/>
        <v/>
      </c>
      <c r="H23" s="103"/>
    </row>
    <row r="24" spans="1:8" ht="15.75" x14ac:dyDescent="0.3">
      <c r="A24" s="162">
        <v>15</v>
      </c>
      <c r="B24" s="148"/>
      <c r="C24" s="166"/>
      <c r="D24" s="167"/>
      <c r="E24" s="167"/>
      <c r="F24" s="167"/>
      <c r="G24" s="168" t="str">
        <f t="shared" si="1"/>
        <v/>
      </c>
      <c r="H24" s="103"/>
    </row>
    <row r="25" spans="1:8" ht="15.75" x14ac:dyDescent="0.3">
      <c r="A25" s="162">
        <v>16</v>
      </c>
      <c r="B25" s="148"/>
      <c r="C25" s="166"/>
      <c r="D25" s="167"/>
      <c r="E25" s="167"/>
      <c r="F25" s="167"/>
      <c r="G25" s="168" t="str">
        <f t="shared" si="1"/>
        <v/>
      </c>
      <c r="H25" s="103"/>
    </row>
    <row r="26" spans="1:8" ht="15.75" x14ac:dyDescent="0.3">
      <c r="A26" s="162">
        <v>17</v>
      </c>
      <c r="B26" s="148"/>
      <c r="C26" s="166"/>
      <c r="D26" s="167"/>
      <c r="E26" s="167"/>
      <c r="F26" s="167"/>
      <c r="G26" s="168" t="str">
        <f t="shared" si="1"/>
        <v/>
      </c>
      <c r="H26" s="103"/>
    </row>
    <row r="27" spans="1:8" ht="15.75" x14ac:dyDescent="0.3">
      <c r="A27" s="162">
        <v>18</v>
      </c>
      <c r="B27" s="148"/>
      <c r="C27" s="166"/>
      <c r="D27" s="167"/>
      <c r="E27" s="167"/>
      <c r="F27" s="167"/>
      <c r="G27" s="168" t="str">
        <f t="shared" si="1"/>
        <v/>
      </c>
      <c r="H27" s="103"/>
    </row>
    <row r="28" spans="1:8" ht="15.75" x14ac:dyDescent="0.3">
      <c r="A28" s="162">
        <v>19</v>
      </c>
      <c r="B28" s="148"/>
      <c r="C28" s="166"/>
      <c r="D28" s="167"/>
      <c r="E28" s="167"/>
      <c r="F28" s="167"/>
      <c r="G28" s="168" t="str">
        <f t="shared" si="1"/>
        <v/>
      </c>
      <c r="H28" s="103"/>
    </row>
    <row r="29" spans="1:8" ht="15.75" x14ac:dyDescent="0.3">
      <c r="A29" s="162">
        <v>20</v>
      </c>
      <c r="B29" s="148"/>
      <c r="C29" s="166"/>
      <c r="D29" s="167"/>
      <c r="E29" s="167"/>
      <c r="F29" s="167"/>
      <c r="G29" s="168" t="str">
        <f t="shared" si="1"/>
        <v/>
      </c>
      <c r="H29" s="103"/>
    </row>
    <row r="30" spans="1:8" ht="15.75" x14ac:dyDescent="0.3">
      <c r="A30" s="162">
        <v>21</v>
      </c>
      <c r="B30" s="148"/>
      <c r="C30" s="169"/>
      <c r="D30" s="170"/>
      <c r="E30" s="170"/>
      <c r="F30" s="170"/>
      <c r="G30" s="168" t="str">
        <f t="shared" si="1"/>
        <v/>
      </c>
      <c r="H30" s="103"/>
    </row>
    <row r="31" spans="1:8" ht="15.75" x14ac:dyDescent="0.3">
      <c r="A31" s="162">
        <v>22</v>
      </c>
      <c r="B31" s="148"/>
      <c r="C31" s="169"/>
      <c r="D31" s="170"/>
      <c r="E31" s="170"/>
      <c r="F31" s="170"/>
      <c r="G31" s="168" t="str">
        <f t="shared" si="1"/>
        <v/>
      </c>
      <c r="H31" s="103"/>
    </row>
    <row r="32" spans="1:8" ht="15.75" x14ac:dyDescent="0.3">
      <c r="A32" s="162">
        <v>23</v>
      </c>
      <c r="B32" s="148"/>
      <c r="C32" s="169"/>
      <c r="D32" s="170"/>
      <c r="E32" s="170"/>
      <c r="F32" s="170"/>
      <c r="G32" s="168" t="str">
        <f t="shared" si="1"/>
        <v/>
      </c>
      <c r="H32" s="103"/>
    </row>
    <row r="33" spans="1:10" ht="15.75" x14ac:dyDescent="0.3">
      <c r="A33" s="162">
        <v>24</v>
      </c>
      <c r="B33" s="148"/>
      <c r="C33" s="169"/>
      <c r="D33" s="170"/>
      <c r="E33" s="170"/>
      <c r="F33" s="170"/>
      <c r="G33" s="168" t="str">
        <f t="shared" si="1"/>
        <v/>
      </c>
      <c r="H33" s="103"/>
    </row>
    <row r="34" spans="1:10" ht="15.75" x14ac:dyDescent="0.3">
      <c r="A34" s="162">
        <v>25</v>
      </c>
      <c r="B34" s="148"/>
      <c r="C34" s="169"/>
      <c r="D34" s="170"/>
      <c r="E34" s="170"/>
      <c r="F34" s="170"/>
      <c r="G34" s="168" t="str">
        <f t="shared" si="1"/>
        <v/>
      </c>
      <c r="H34" s="103"/>
    </row>
    <row r="35" spans="1:10" ht="15.75" x14ac:dyDescent="0.3">
      <c r="A35" s="162">
        <v>26</v>
      </c>
      <c r="B35" s="148"/>
      <c r="C35" s="169"/>
      <c r="D35" s="170"/>
      <c r="E35" s="170"/>
      <c r="F35" s="170"/>
      <c r="G35" s="168" t="str">
        <f t="shared" si="1"/>
        <v/>
      </c>
      <c r="H35" s="103"/>
    </row>
    <row r="36" spans="1:10" ht="15.75" x14ac:dyDescent="0.3">
      <c r="A36" s="162">
        <v>27</v>
      </c>
      <c r="B36" s="148"/>
      <c r="C36" s="169"/>
      <c r="D36" s="170"/>
      <c r="E36" s="170"/>
      <c r="F36" s="170"/>
      <c r="G36" s="168" t="str">
        <f t="shared" si="1"/>
        <v/>
      </c>
      <c r="H36" s="103"/>
    </row>
    <row r="37" spans="1:10" ht="15.75" x14ac:dyDescent="0.3">
      <c r="A37" s="162">
        <v>28</v>
      </c>
      <c r="B37" s="148"/>
      <c r="C37" s="169"/>
      <c r="D37" s="170"/>
      <c r="E37" s="170"/>
      <c r="F37" s="170"/>
      <c r="G37" s="168" t="str">
        <f t="shared" si="1"/>
        <v/>
      </c>
      <c r="H37" s="103"/>
    </row>
    <row r="38" spans="1:10" ht="15.75" x14ac:dyDescent="0.3">
      <c r="A38" s="162">
        <v>29</v>
      </c>
      <c r="B38" s="148"/>
      <c r="C38" s="169"/>
      <c r="D38" s="170"/>
      <c r="E38" s="170"/>
      <c r="F38" s="170"/>
      <c r="G38" s="168" t="str">
        <f t="shared" si="1"/>
        <v/>
      </c>
      <c r="H38" s="103"/>
    </row>
    <row r="39" spans="1:10" ht="15.75" x14ac:dyDescent="0.3">
      <c r="A39" s="162" t="s">
        <v>273</v>
      </c>
      <c r="B39" s="148"/>
      <c r="C39" s="169"/>
      <c r="D39" s="170"/>
      <c r="E39" s="170"/>
      <c r="F39" s="170"/>
      <c r="G39" s="168" t="str">
        <f>IF(ISBLANK(B39),"",#REF!+C39-D39)</f>
        <v/>
      </c>
      <c r="H39" s="103"/>
    </row>
    <row r="40" spans="1:10" x14ac:dyDescent="0.3">
      <c r="A40" s="171" t="s">
        <v>310</v>
      </c>
      <c r="B40" s="172"/>
      <c r="C40" s="173"/>
      <c r="D40" s="174"/>
      <c r="E40" s="174"/>
      <c r="F40" s="175"/>
      <c r="G40" s="176" t="str">
        <f>G39</f>
        <v/>
      </c>
      <c r="H40" s="103"/>
    </row>
    <row r="44" spans="1:10" x14ac:dyDescent="0.3">
      <c r="B44" s="179" t="s">
        <v>107</v>
      </c>
      <c r="F44" s="180"/>
    </row>
    <row r="45" spans="1:10" x14ac:dyDescent="0.3">
      <c r="F45" s="178"/>
      <c r="G45" s="178"/>
      <c r="H45" s="178"/>
      <c r="I45" s="178"/>
      <c r="J45" s="178"/>
    </row>
    <row r="46" spans="1:10" x14ac:dyDescent="0.3">
      <c r="C46" s="181"/>
      <c r="F46" s="181"/>
      <c r="G46" s="182"/>
      <c r="H46" s="178"/>
      <c r="I46" s="178"/>
      <c r="J46" s="178"/>
    </row>
    <row r="47" spans="1:10" x14ac:dyDescent="0.3">
      <c r="A47" s="178"/>
      <c r="C47" s="183" t="s">
        <v>263</v>
      </c>
      <c r="F47" s="184" t="s">
        <v>268</v>
      </c>
      <c r="G47" s="182"/>
      <c r="H47" s="178"/>
      <c r="I47" s="178"/>
      <c r="J47" s="178"/>
    </row>
    <row r="48" spans="1:10" x14ac:dyDescent="0.3">
      <c r="A48" s="178"/>
      <c r="C48" s="185" t="s">
        <v>139</v>
      </c>
      <c r="F48" s="177" t="s">
        <v>264</v>
      </c>
      <c r="G48" s="178"/>
      <c r="H48" s="178"/>
      <c r="I48" s="178"/>
      <c r="J48" s="178"/>
    </row>
    <row r="49" spans="2:2" s="178" customFormat="1" x14ac:dyDescent="0.3">
      <c r="B49" s="177"/>
    </row>
    <row r="50" spans="2:2" s="178" customFormat="1" ht="12.75" x14ac:dyDescent="0.2"/>
    <row r="51" spans="2:2" s="178" customFormat="1" ht="12.75" x14ac:dyDescent="0.2"/>
    <row r="52" spans="2:2" s="178" customFormat="1" ht="12.75" x14ac:dyDescent="0.2"/>
    <row r="53" spans="2:2" s="178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Q36" sqref="Q36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3" t="s">
        <v>299</v>
      </c>
      <c r="B1" s="134"/>
      <c r="C1" s="134"/>
      <c r="D1" s="134"/>
      <c r="E1" s="134"/>
      <c r="F1" s="76"/>
      <c r="G1" s="76"/>
      <c r="H1" s="76"/>
      <c r="I1" s="475" t="s">
        <v>109</v>
      </c>
      <c r="J1" s="475"/>
      <c r="K1" s="140"/>
    </row>
    <row r="2" spans="1:12" s="23" customFormat="1" ht="15" x14ac:dyDescent="0.3">
      <c r="A2" s="103" t="s">
        <v>140</v>
      </c>
      <c r="B2" s="134"/>
      <c r="C2" s="134"/>
      <c r="D2" s="134"/>
      <c r="E2" s="134"/>
      <c r="F2" s="135"/>
      <c r="G2" s="136"/>
      <c r="H2" s="136"/>
      <c r="I2" s="461" t="str">
        <f>'ფორმა N1'!K2</f>
        <v>01/01/2019-31/12/2019</v>
      </c>
      <c r="J2" s="462"/>
      <c r="K2" s="140"/>
    </row>
    <row r="3" spans="1:12" s="23" customFormat="1" ht="15" x14ac:dyDescent="0.2">
      <c r="A3" s="134"/>
      <c r="B3" s="134"/>
      <c r="C3" s="134"/>
      <c r="D3" s="134"/>
      <c r="E3" s="134"/>
      <c r="F3" s="135"/>
      <c r="G3" s="136"/>
      <c r="H3" s="136"/>
      <c r="I3" s="137"/>
      <c r="J3" s="73"/>
      <c r="K3" s="140"/>
    </row>
    <row r="4" spans="1:12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 x14ac:dyDescent="0.3">
      <c r="A5" s="117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118"/>
      <c r="C5" s="118"/>
      <c r="D5" s="118"/>
      <c r="E5" s="118"/>
      <c r="F5" s="59"/>
      <c r="G5" s="59"/>
      <c r="H5" s="59"/>
      <c r="I5" s="128"/>
      <c r="J5" s="59"/>
      <c r="K5" s="103"/>
    </row>
    <row r="6" spans="1:12" s="23" customFormat="1" ht="13.5" x14ac:dyDescent="0.2">
      <c r="A6" s="138"/>
      <c r="B6" s="139"/>
      <c r="C6" s="139"/>
      <c r="D6" s="134"/>
      <c r="E6" s="134"/>
      <c r="F6" s="134"/>
      <c r="G6" s="134"/>
      <c r="H6" s="134"/>
      <c r="I6" s="134"/>
      <c r="J6" s="134"/>
      <c r="K6" s="140"/>
    </row>
    <row r="7" spans="1:12" ht="45" x14ac:dyDescent="0.2">
      <c r="A7" s="129"/>
      <c r="B7" s="477" t="s">
        <v>220</v>
      </c>
      <c r="C7" s="477"/>
      <c r="D7" s="477" t="s">
        <v>287</v>
      </c>
      <c r="E7" s="477"/>
      <c r="F7" s="477" t="s">
        <v>288</v>
      </c>
      <c r="G7" s="477"/>
      <c r="H7" s="147" t="s">
        <v>274</v>
      </c>
      <c r="I7" s="477" t="s">
        <v>223</v>
      </c>
      <c r="J7" s="477"/>
      <c r="K7" s="141"/>
    </row>
    <row r="8" spans="1:12" ht="15" x14ac:dyDescent="0.2">
      <c r="A8" s="130" t="s">
        <v>115</v>
      </c>
      <c r="B8" s="131" t="s">
        <v>222</v>
      </c>
      <c r="C8" s="132" t="s">
        <v>221</v>
      </c>
      <c r="D8" s="131" t="s">
        <v>222</v>
      </c>
      <c r="E8" s="132" t="s">
        <v>221</v>
      </c>
      <c r="F8" s="131" t="s">
        <v>222</v>
      </c>
      <c r="G8" s="132" t="s">
        <v>221</v>
      </c>
      <c r="H8" s="132" t="s">
        <v>221</v>
      </c>
      <c r="I8" s="131" t="s">
        <v>222</v>
      </c>
      <c r="J8" s="132" t="s">
        <v>221</v>
      </c>
      <c r="K8" s="141"/>
    </row>
    <row r="9" spans="1:12" ht="15" x14ac:dyDescent="0.2">
      <c r="A9" s="60" t="s">
        <v>116</v>
      </c>
      <c r="B9" s="80">
        <f>SUM(B10,B14,B17)</f>
        <v>0</v>
      </c>
      <c r="C9" s="80">
        <f>SUM(C10,C14,C17)</f>
        <v>0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0</v>
      </c>
      <c r="K9" s="141"/>
    </row>
    <row r="10" spans="1:12" ht="15" x14ac:dyDescent="0.2">
      <c r="A10" s="61" t="s">
        <v>117</v>
      </c>
      <c r="B10" s="129">
        <f>SUM(B11:B13)</f>
        <v>0</v>
      </c>
      <c r="C10" s="129">
        <f>SUM(C11:C13)</f>
        <v>0</v>
      </c>
      <c r="D10" s="129">
        <f t="shared" ref="D10:J10" si="1">SUM(D11:D13)</f>
        <v>0</v>
      </c>
      <c r="E10" s="129">
        <f>SUM(E11:E13)</f>
        <v>0</v>
      </c>
      <c r="F10" s="129">
        <f t="shared" si="1"/>
        <v>0</v>
      </c>
      <c r="G10" s="129">
        <f>SUM(G11:G13)</f>
        <v>0</v>
      </c>
      <c r="H10" s="129">
        <f>SUM(H11:H13)</f>
        <v>0</v>
      </c>
      <c r="I10" s="129">
        <f>SUM(I11:I13)</f>
        <v>0</v>
      </c>
      <c r="J10" s="129">
        <f t="shared" si="1"/>
        <v>0</v>
      </c>
      <c r="K10" s="141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1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1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1"/>
    </row>
    <row r="14" spans="1:12" ht="15" x14ac:dyDescent="0.2">
      <c r="A14" s="61" t="s">
        <v>121</v>
      </c>
      <c r="B14" s="129">
        <f>SUM(B15:B16)</f>
        <v>0</v>
      </c>
      <c r="C14" s="129">
        <f>SUM(C15:C16)</f>
        <v>0</v>
      </c>
      <c r="D14" s="129">
        <f t="shared" ref="D14:J14" si="2">SUM(D15:D16)</f>
        <v>0</v>
      </c>
      <c r="E14" s="129">
        <f>SUM(E15:E16)</f>
        <v>0</v>
      </c>
      <c r="F14" s="129">
        <f t="shared" si="2"/>
        <v>0</v>
      </c>
      <c r="G14" s="129">
        <f>SUM(G15:G16)</f>
        <v>0</v>
      </c>
      <c r="H14" s="129">
        <f>SUM(H15:H16)</f>
        <v>0</v>
      </c>
      <c r="I14" s="129">
        <f>SUM(I15:I16)</f>
        <v>0</v>
      </c>
      <c r="J14" s="129">
        <f t="shared" si="2"/>
        <v>0</v>
      </c>
      <c r="K14" s="141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1"/>
    </row>
    <row r="16" spans="1:12" ht="15" x14ac:dyDescent="0.2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1"/>
    </row>
    <row r="17" spans="1:11" ht="15" x14ac:dyDescent="0.2">
      <c r="A17" s="61" t="s">
        <v>124</v>
      </c>
      <c r="B17" s="129">
        <f>SUM(B18:B19,B22,B23)</f>
        <v>0</v>
      </c>
      <c r="C17" s="129">
        <f>SUM(C18:C19,C22,C23)</f>
        <v>0</v>
      </c>
      <c r="D17" s="129">
        <f t="shared" ref="D17:J17" si="3">SUM(D18:D19,D22,D23)</f>
        <v>0</v>
      </c>
      <c r="E17" s="129">
        <f>SUM(E18:E19,E22,E23)</f>
        <v>0</v>
      </c>
      <c r="F17" s="129">
        <f t="shared" si="3"/>
        <v>0</v>
      </c>
      <c r="G17" s="129">
        <f>SUM(G18:G19,G22,G23)</f>
        <v>0</v>
      </c>
      <c r="H17" s="129">
        <f>SUM(H18:H19,H22,H23)</f>
        <v>0</v>
      </c>
      <c r="I17" s="129">
        <f>SUM(I18:I19,I22,I23)</f>
        <v>0</v>
      </c>
      <c r="J17" s="129">
        <f t="shared" si="3"/>
        <v>0</v>
      </c>
      <c r="K17" s="141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1"/>
    </row>
    <row r="19" spans="1:11" ht="15" x14ac:dyDescent="0.2">
      <c r="A19" s="61" t="s">
        <v>126</v>
      </c>
      <c r="B19" s="129">
        <f>SUM(B20:B21)</f>
        <v>0</v>
      </c>
      <c r="C19" s="129">
        <f>SUM(C20:C21)</f>
        <v>0</v>
      </c>
      <c r="D19" s="129">
        <f t="shared" ref="D19:J19" si="4">SUM(D20:D21)</f>
        <v>0</v>
      </c>
      <c r="E19" s="129">
        <f>SUM(E20:E21)</f>
        <v>0</v>
      </c>
      <c r="F19" s="129">
        <f t="shared" si="4"/>
        <v>0</v>
      </c>
      <c r="G19" s="129">
        <f>SUM(G20:G21)</f>
        <v>0</v>
      </c>
      <c r="H19" s="129">
        <f>SUM(H20:H21)</f>
        <v>0</v>
      </c>
      <c r="I19" s="129">
        <f>SUM(I20:I21)</f>
        <v>0</v>
      </c>
      <c r="J19" s="129">
        <f t="shared" si="4"/>
        <v>0</v>
      </c>
      <c r="K19" s="141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1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1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1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1"/>
    </row>
    <row r="24" spans="1:11" ht="15" x14ac:dyDescent="0.2">
      <c r="A24" s="60" t="s">
        <v>131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1"/>
    </row>
    <row r="25" spans="1:11" ht="15" x14ac:dyDescent="0.2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1"/>
    </row>
    <row r="26" spans="1:11" ht="15" x14ac:dyDescent="0.2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1"/>
    </row>
    <row r="27" spans="1:11" ht="15" x14ac:dyDescent="0.2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1"/>
    </row>
    <row r="28" spans="1:11" ht="15" x14ac:dyDescent="0.2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1"/>
    </row>
    <row r="29" spans="1:11" ht="15" x14ac:dyDescent="0.2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1"/>
    </row>
    <row r="30" spans="1:11" ht="15" x14ac:dyDescent="0.2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1"/>
    </row>
    <row r="31" spans="1:11" ht="15" x14ac:dyDescent="0.2">
      <c r="A31" s="61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1"/>
    </row>
    <row r="32" spans="1:11" ht="15" x14ac:dyDescent="0.2">
      <c r="A32" s="60" t="s">
        <v>132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1"/>
    </row>
    <row r="33" spans="1:11" ht="15" x14ac:dyDescent="0.2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1"/>
    </row>
    <row r="34" spans="1:11" ht="15" x14ac:dyDescent="0.2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1"/>
    </row>
    <row r="35" spans="1:11" ht="15" x14ac:dyDescent="0.2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1"/>
    </row>
    <row r="36" spans="1:11" ht="15" x14ac:dyDescent="0.2">
      <c r="A36" s="60" t="s">
        <v>133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1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1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1"/>
    </row>
    <row r="39" spans="1:11" ht="15" x14ac:dyDescent="0.2">
      <c r="A39" s="61" t="s">
        <v>136</v>
      </c>
      <c r="B39" s="129">
        <f t="shared" ref="B39:J39" si="8">SUM(B40:B41)</f>
        <v>0</v>
      </c>
      <c r="C39" s="129">
        <f t="shared" si="8"/>
        <v>0</v>
      </c>
      <c r="D39" s="129">
        <f t="shared" si="8"/>
        <v>0</v>
      </c>
      <c r="E39" s="129">
        <f t="shared" si="8"/>
        <v>0</v>
      </c>
      <c r="F39" s="129">
        <f t="shared" si="8"/>
        <v>0</v>
      </c>
      <c r="G39" s="129">
        <f t="shared" si="8"/>
        <v>0</v>
      </c>
      <c r="H39" s="129">
        <f t="shared" si="8"/>
        <v>0</v>
      </c>
      <c r="I39" s="129">
        <f t="shared" si="8"/>
        <v>0</v>
      </c>
      <c r="J39" s="129">
        <f t="shared" si="8"/>
        <v>0</v>
      </c>
      <c r="K39" s="141"/>
    </row>
    <row r="40" spans="1:11" ht="30" x14ac:dyDescent="0.2">
      <c r="A40" s="61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1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1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1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9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263</v>
      </c>
      <c r="F49" s="12" t="s">
        <v>268</v>
      </c>
      <c r="G49" s="70"/>
      <c r="I49"/>
      <c r="J49"/>
    </row>
    <row r="50" spans="1:10" s="2" customFormat="1" ht="15" x14ac:dyDescent="0.3">
      <c r="B50" s="64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193" customWidth="1"/>
    <col min="2" max="2" width="21.140625" style="193" customWidth="1"/>
    <col min="3" max="3" width="25.140625" style="193" bestFit="1" customWidth="1"/>
    <col min="4" max="4" width="18.42578125" style="193" customWidth="1"/>
    <col min="5" max="5" width="19.5703125" style="193" customWidth="1"/>
    <col min="6" max="6" width="22" style="193" customWidth="1"/>
    <col min="7" max="7" width="25.28515625" style="193" customWidth="1"/>
    <col min="8" max="8" width="18.28515625" style="193" customWidth="1"/>
    <col min="9" max="9" width="17.140625" style="193" customWidth="1"/>
    <col min="10" max="16384" width="9.140625" style="193"/>
  </cols>
  <sheetData>
    <row r="1" spans="1:9" ht="15" x14ac:dyDescent="0.2">
      <c r="A1" s="186" t="s">
        <v>494</v>
      </c>
      <c r="B1" s="186"/>
      <c r="C1" s="187"/>
      <c r="D1" s="187"/>
      <c r="E1" s="187"/>
      <c r="F1" s="187"/>
      <c r="G1" s="187"/>
      <c r="H1" s="187"/>
      <c r="I1" s="360" t="s">
        <v>109</v>
      </c>
    </row>
    <row r="2" spans="1:9" ht="15" x14ac:dyDescent="0.3">
      <c r="A2" s="144" t="s">
        <v>140</v>
      </c>
      <c r="B2" s="144"/>
      <c r="C2" s="187"/>
      <c r="D2" s="187"/>
      <c r="E2" s="187"/>
      <c r="F2" s="187"/>
      <c r="G2" s="187"/>
      <c r="H2" s="187"/>
      <c r="I2" s="357" t="str">
        <f>'ფორმა N1'!K2</f>
        <v>01/01/2019-31/12/2019</v>
      </c>
    </row>
    <row r="3" spans="1:9" ht="15" x14ac:dyDescent="0.2">
      <c r="A3" s="187"/>
      <c r="B3" s="187"/>
      <c r="C3" s="187"/>
      <c r="D3" s="187"/>
      <c r="E3" s="187"/>
      <c r="F3" s="187"/>
      <c r="G3" s="187"/>
      <c r="H3" s="187"/>
      <c r="I3" s="137"/>
    </row>
    <row r="4" spans="1:9" ht="15" x14ac:dyDescent="0.3">
      <c r="A4" s="112" t="s">
        <v>269</v>
      </c>
      <c r="B4" s="112"/>
      <c r="C4" s="112"/>
      <c r="D4" s="112"/>
      <c r="E4" s="370"/>
      <c r="F4" s="188"/>
      <c r="G4" s="187"/>
      <c r="H4" s="187"/>
      <c r="I4" s="188"/>
    </row>
    <row r="5" spans="1:9" s="375" customFormat="1" ht="15" x14ac:dyDescent="0.3">
      <c r="A5" s="371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371"/>
      <c r="C5" s="372"/>
      <c r="D5" s="372"/>
      <c r="E5" s="372"/>
      <c r="F5" s="373"/>
      <c r="G5" s="374"/>
      <c r="H5" s="374"/>
      <c r="I5" s="373"/>
    </row>
    <row r="6" spans="1:9" ht="13.5" x14ac:dyDescent="0.2">
      <c r="A6" s="138"/>
      <c r="B6" s="138"/>
      <c r="C6" s="376"/>
      <c r="D6" s="376"/>
      <c r="E6" s="376"/>
      <c r="F6" s="187"/>
      <c r="G6" s="187"/>
      <c r="H6" s="187"/>
      <c r="I6" s="187"/>
    </row>
    <row r="7" spans="1:9" ht="60" x14ac:dyDescent="0.2">
      <c r="A7" s="377" t="s">
        <v>64</v>
      </c>
      <c r="B7" s="377" t="s">
        <v>485</v>
      </c>
      <c r="C7" s="378" t="s">
        <v>486</v>
      </c>
      <c r="D7" s="378" t="s">
        <v>487</v>
      </c>
      <c r="E7" s="378" t="s">
        <v>488</v>
      </c>
      <c r="F7" s="378" t="s">
        <v>365</v>
      </c>
      <c r="G7" s="378" t="s">
        <v>489</v>
      </c>
      <c r="H7" s="378" t="s">
        <v>490</v>
      </c>
      <c r="I7" s="378" t="s">
        <v>491</v>
      </c>
    </row>
    <row r="8" spans="1:9" ht="15" x14ac:dyDescent="0.2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8">
        <v>9</v>
      </c>
    </row>
    <row r="9" spans="1:9" ht="15" x14ac:dyDescent="0.2">
      <c r="A9" s="379">
        <v>1</v>
      </c>
      <c r="B9" s="379"/>
      <c r="C9" s="380"/>
      <c r="D9" s="380"/>
      <c r="E9" s="380"/>
      <c r="F9" s="380"/>
      <c r="G9" s="380"/>
      <c r="H9" s="380"/>
      <c r="I9" s="380"/>
    </row>
    <row r="10" spans="1:9" ht="15" x14ac:dyDescent="0.2">
      <c r="A10" s="379">
        <v>2</v>
      </c>
      <c r="B10" s="379"/>
      <c r="C10" s="380"/>
      <c r="D10" s="380"/>
      <c r="E10" s="380"/>
      <c r="F10" s="380"/>
      <c r="G10" s="380"/>
      <c r="H10" s="380"/>
      <c r="I10" s="380"/>
    </row>
    <row r="11" spans="1:9" ht="15" x14ac:dyDescent="0.2">
      <c r="A11" s="379">
        <v>3</v>
      </c>
      <c r="B11" s="379"/>
      <c r="C11" s="380"/>
      <c r="D11" s="380"/>
      <c r="E11" s="380"/>
      <c r="F11" s="380"/>
      <c r="G11" s="380"/>
      <c r="H11" s="380"/>
      <c r="I11" s="380"/>
    </row>
    <row r="12" spans="1:9" ht="15" x14ac:dyDescent="0.2">
      <c r="A12" s="379">
        <v>4</v>
      </c>
      <c r="B12" s="379"/>
      <c r="C12" s="380"/>
      <c r="D12" s="380"/>
      <c r="E12" s="380"/>
      <c r="F12" s="380"/>
      <c r="G12" s="380"/>
      <c r="H12" s="380"/>
      <c r="I12" s="380"/>
    </row>
    <row r="13" spans="1:9" ht="15" x14ac:dyDescent="0.2">
      <c r="A13" s="379">
        <v>5</v>
      </c>
      <c r="B13" s="379"/>
      <c r="C13" s="380"/>
      <c r="D13" s="380"/>
      <c r="E13" s="380"/>
      <c r="F13" s="380"/>
      <c r="G13" s="380"/>
      <c r="H13" s="380"/>
      <c r="I13" s="380"/>
    </row>
    <row r="14" spans="1:9" ht="15" x14ac:dyDescent="0.2">
      <c r="A14" s="379">
        <v>6</v>
      </c>
      <c r="B14" s="379"/>
      <c r="C14" s="380"/>
      <c r="D14" s="380"/>
      <c r="E14" s="380"/>
      <c r="F14" s="380"/>
      <c r="G14" s="380"/>
      <c r="H14" s="380"/>
      <c r="I14" s="380"/>
    </row>
    <row r="15" spans="1:9" ht="15" x14ac:dyDescent="0.2">
      <c r="A15" s="379">
        <v>7</v>
      </c>
      <c r="B15" s="379"/>
      <c r="C15" s="380"/>
      <c r="D15" s="380"/>
      <c r="E15" s="380"/>
      <c r="F15" s="380"/>
      <c r="G15" s="380"/>
      <c r="H15" s="380"/>
      <c r="I15" s="380"/>
    </row>
    <row r="16" spans="1:9" ht="15" x14ac:dyDescent="0.2">
      <c r="A16" s="379">
        <v>8</v>
      </c>
      <c r="B16" s="379"/>
      <c r="C16" s="380"/>
      <c r="D16" s="380"/>
      <c r="E16" s="380"/>
      <c r="F16" s="380"/>
      <c r="G16" s="380"/>
      <c r="H16" s="380"/>
      <c r="I16" s="380"/>
    </row>
    <row r="17" spans="1:9" ht="15" x14ac:dyDescent="0.2">
      <c r="A17" s="379">
        <v>9</v>
      </c>
      <c r="B17" s="379"/>
      <c r="C17" s="380"/>
      <c r="D17" s="380"/>
      <c r="E17" s="380"/>
      <c r="F17" s="380"/>
      <c r="G17" s="380"/>
      <c r="H17" s="380"/>
      <c r="I17" s="380"/>
    </row>
    <row r="18" spans="1:9" ht="15" x14ac:dyDescent="0.2">
      <c r="A18" s="379">
        <v>10</v>
      </c>
      <c r="B18" s="379"/>
      <c r="C18" s="380"/>
      <c r="D18" s="380"/>
      <c r="E18" s="380"/>
      <c r="F18" s="380"/>
      <c r="G18" s="380"/>
      <c r="H18" s="380"/>
      <c r="I18" s="380"/>
    </row>
    <row r="19" spans="1:9" ht="15" x14ac:dyDescent="0.2">
      <c r="A19" s="379">
        <v>11</v>
      </c>
      <c r="B19" s="379"/>
      <c r="C19" s="380"/>
      <c r="D19" s="380"/>
      <c r="E19" s="380"/>
      <c r="F19" s="380"/>
      <c r="G19" s="380"/>
      <c r="H19" s="380"/>
      <c r="I19" s="380"/>
    </row>
    <row r="20" spans="1:9" ht="15" x14ac:dyDescent="0.2">
      <c r="A20" s="379">
        <v>12</v>
      </c>
      <c r="B20" s="379"/>
      <c r="C20" s="380"/>
      <c r="D20" s="380"/>
      <c r="E20" s="380"/>
      <c r="F20" s="380"/>
      <c r="G20" s="380"/>
      <c r="H20" s="380"/>
      <c r="I20" s="380"/>
    </row>
    <row r="21" spans="1:9" ht="15" x14ac:dyDescent="0.2">
      <c r="A21" s="379">
        <v>13</v>
      </c>
      <c r="B21" s="379"/>
      <c r="C21" s="380"/>
      <c r="D21" s="380"/>
      <c r="E21" s="380"/>
      <c r="F21" s="380"/>
      <c r="G21" s="380"/>
      <c r="H21" s="380"/>
      <c r="I21" s="380"/>
    </row>
    <row r="22" spans="1:9" ht="15" x14ac:dyDescent="0.2">
      <c r="A22" s="379">
        <v>14</v>
      </c>
      <c r="B22" s="379"/>
      <c r="C22" s="380"/>
      <c r="D22" s="380"/>
      <c r="E22" s="380"/>
      <c r="F22" s="380"/>
      <c r="G22" s="380"/>
      <c r="H22" s="380"/>
      <c r="I22" s="380"/>
    </row>
    <row r="23" spans="1:9" ht="15" x14ac:dyDescent="0.2">
      <c r="A23" s="379">
        <v>15</v>
      </c>
      <c r="B23" s="379"/>
      <c r="C23" s="380"/>
      <c r="D23" s="380"/>
      <c r="E23" s="380"/>
      <c r="F23" s="380"/>
      <c r="G23" s="380"/>
      <c r="H23" s="380"/>
      <c r="I23" s="380"/>
    </row>
    <row r="24" spans="1:9" ht="15" x14ac:dyDescent="0.2">
      <c r="A24" s="379">
        <v>16</v>
      </c>
      <c r="B24" s="379"/>
      <c r="C24" s="380"/>
      <c r="D24" s="380"/>
      <c r="E24" s="380"/>
      <c r="F24" s="380"/>
      <c r="G24" s="380"/>
      <c r="H24" s="380"/>
      <c r="I24" s="380"/>
    </row>
    <row r="25" spans="1:9" ht="15" x14ac:dyDescent="0.2">
      <c r="A25" s="379">
        <v>17</v>
      </c>
      <c r="B25" s="379"/>
      <c r="C25" s="380"/>
      <c r="D25" s="380"/>
      <c r="E25" s="380"/>
      <c r="F25" s="380"/>
      <c r="G25" s="380"/>
      <c r="H25" s="380"/>
      <c r="I25" s="380"/>
    </row>
    <row r="26" spans="1:9" ht="15" x14ac:dyDescent="0.2">
      <c r="A26" s="379">
        <v>18</v>
      </c>
      <c r="B26" s="379"/>
      <c r="C26" s="380"/>
      <c r="D26" s="380"/>
      <c r="E26" s="380"/>
      <c r="F26" s="380"/>
      <c r="G26" s="380"/>
      <c r="H26" s="380"/>
      <c r="I26" s="380"/>
    </row>
    <row r="27" spans="1:9" ht="15" x14ac:dyDescent="0.2">
      <c r="A27" s="379" t="s">
        <v>273</v>
      </c>
      <c r="B27" s="379"/>
      <c r="C27" s="380"/>
      <c r="D27" s="380"/>
      <c r="E27" s="380"/>
      <c r="F27" s="380"/>
      <c r="G27" s="380"/>
      <c r="H27" s="380"/>
      <c r="I27" s="380"/>
    </row>
    <row r="28" spans="1:9" x14ac:dyDescent="0.2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 x14ac:dyDescent="0.2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 x14ac:dyDescent="0.2">
      <c r="A30" s="381"/>
      <c r="B30" s="381"/>
      <c r="C30" s="189"/>
      <c r="D30" s="189"/>
      <c r="E30" s="189"/>
      <c r="F30" s="189"/>
      <c r="G30" s="189"/>
      <c r="H30" s="189"/>
      <c r="I30" s="189"/>
    </row>
    <row r="31" spans="1:9" ht="15" x14ac:dyDescent="0.3">
      <c r="A31" s="21"/>
      <c r="B31" s="21"/>
      <c r="C31" s="382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8"/>
      <c r="E32" s="478"/>
      <c r="G32" s="192"/>
      <c r="H32" s="383"/>
    </row>
    <row r="33" spans="3:8" ht="15" x14ac:dyDescent="0.3">
      <c r="C33" s="21"/>
      <c r="D33" s="479" t="s">
        <v>263</v>
      </c>
      <c r="E33" s="479"/>
      <c r="G33" s="480" t="s">
        <v>492</v>
      </c>
      <c r="H33" s="480"/>
    </row>
    <row r="34" spans="3:8" ht="15" x14ac:dyDescent="0.3">
      <c r="C34" s="21"/>
      <c r="D34" s="21"/>
      <c r="E34" s="21"/>
      <c r="G34" s="481"/>
      <c r="H34" s="481"/>
    </row>
    <row r="35" spans="3:8" ht="15" x14ac:dyDescent="0.3">
      <c r="C35" s="21"/>
      <c r="D35" s="482" t="s">
        <v>139</v>
      </c>
      <c r="E35" s="482"/>
      <c r="G35" s="481"/>
      <c r="H35" s="48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75" customWidth="1"/>
    <col min="2" max="2" width="14.85546875" style="375" customWidth="1"/>
    <col min="3" max="3" width="21.140625" style="375" customWidth="1"/>
    <col min="4" max="5" width="12.7109375" style="375" customWidth="1"/>
    <col min="6" max="6" width="13.42578125" style="375" bestFit="1" customWidth="1"/>
    <col min="7" max="7" width="15.28515625" style="375" customWidth="1"/>
    <col min="8" max="8" width="23.85546875" style="375" customWidth="1"/>
    <col min="9" max="9" width="12.140625" style="375" bestFit="1" customWidth="1"/>
    <col min="10" max="10" width="19" style="375" customWidth="1"/>
    <col min="11" max="11" width="17.7109375" style="375" customWidth="1"/>
    <col min="12" max="16384" width="9.140625" style="375"/>
  </cols>
  <sheetData>
    <row r="1" spans="1:12" s="193" customFormat="1" ht="15" x14ac:dyDescent="0.2">
      <c r="A1" s="186" t="s">
        <v>300</v>
      </c>
      <c r="B1" s="186"/>
      <c r="C1" s="186"/>
      <c r="D1" s="187"/>
      <c r="E1" s="187"/>
      <c r="F1" s="187"/>
      <c r="G1" s="187"/>
      <c r="H1" s="187"/>
      <c r="I1" s="187"/>
      <c r="J1" s="187"/>
      <c r="K1" s="360" t="s">
        <v>109</v>
      </c>
    </row>
    <row r="2" spans="1:12" s="193" customFormat="1" ht="15" x14ac:dyDescent="0.3">
      <c r="A2" s="144" t="s">
        <v>140</v>
      </c>
      <c r="B2" s="144"/>
      <c r="C2" s="144"/>
      <c r="D2" s="187"/>
      <c r="E2" s="187"/>
      <c r="F2" s="187"/>
      <c r="G2" s="187"/>
      <c r="H2" s="187"/>
      <c r="I2" s="187"/>
      <c r="J2" s="187"/>
      <c r="K2" s="357" t="str">
        <f>'ფორმა N1'!K2</f>
        <v>01/01/2019-31/12/2019</v>
      </c>
    </row>
    <row r="3" spans="1:12" s="193" customFormat="1" ht="15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7"/>
      <c r="L3" s="375"/>
    </row>
    <row r="4" spans="1:12" s="193" customFormat="1" ht="15" x14ac:dyDescent="0.3">
      <c r="A4" s="112" t="s">
        <v>269</v>
      </c>
      <c r="B4" s="112"/>
      <c r="C4" s="112"/>
      <c r="D4" s="112"/>
      <c r="E4" s="112"/>
      <c r="F4" s="370"/>
      <c r="G4" s="188"/>
      <c r="H4" s="187"/>
      <c r="I4" s="187"/>
      <c r="J4" s="187"/>
      <c r="K4" s="187"/>
    </row>
    <row r="5" spans="1:12" ht="15" x14ac:dyDescent="0.3">
      <c r="A5" s="371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371"/>
      <c r="C5" s="371"/>
      <c r="D5" s="372"/>
      <c r="E5" s="372"/>
      <c r="F5" s="372"/>
      <c r="G5" s="373"/>
      <c r="H5" s="374"/>
      <c r="I5" s="374"/>
      <c r="J5" s="374"/>
      <c r="K5" s="373"/>
    </row>
    <row r="6" spans="1:12" s="193" customFormat="1" ht="13.5" x14ac:dyDescent="0.2">
      <c r="A6" s="138"/>
      <c r="B6" s="138"/>
      <c r="C6" s="138"/>
      <c r="D6" s="376"/>
      <c r="E6" s="376"/>
      <c r="F6" s="376"/>
      <c r="G6" s="187"/>
      <c r="H6" s="187"/>
      <c r="I6" s="187"/>
      <c r="J6" s="187"/>
      <c r="K6" s="187"/>
    </row>
    <row r="7" spans="1:12" s="193" customFormat="1" ht="60" x14ac:dyDescent="0.2">
      <c r="A7" s="377" t="s">
        <v>64</v>
      </c>
      <c r="B7" s="377" t="s">
        <v>485</v>
      </c>
      <c r="C7" s="377" t="s">
        <v>243</v>
      </c>
      <c r="D7" s="378" t="s">
        <v>240</v>
      </c>
      <c r="E7" s="378" t="s">
        <v>241</v>
      </c>
      <c r="F7" s="378" t="s">
        <v>340</v>
      </c>
      <c r="G7" s="378" t="s">
        <v>242</v>
      </c>
      <c r="H7" s="378" t="s">
        <v>493</v>
      </c>
      <c r="I7" s="378" t="s">
        <v>239</v>
      </c>
      <c r="J7" s="378" t="s">
        <v>490</v>
      </c>
      <c r="K7" s="378" t="s">
        <v>491</v>
      </c>
    </row>
    <row r="8" spans="1:12" s="193" customFormat="1" ht="15" x14ac:dyDescent="0.2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7">
        <v>9</v>
      </c>
      <c r="J8" s="377">
        <v>10</v>
      </c>
      <c r="K8" s="378">
        <v>11</v>
      </c>
    </row>
    <row r="9" spans="1:12" s="193" customFormat="1" ht="15" x14ac:dyDescent="0.2">
      <c r="A9" s="379">
        <v>1</v>
      </c>
      <c r="B9" s="379"/>
      <c r="C9" s="379"/>
      <c r="D9" s="380"/>
      <c r="E9" s="380"/>
      <c r="F9" s="380"/>
      <c r="G9" s="380"/>
      <c r="H9" s="380"/>
      <c r="I9" s="380"/>
      <c r="J9" s="380"/>
      <c r="K9" s="380"/>
    </row>
    <row r="10" spans="1:12" s="193" customFormat="1" ht="15" x14ac:dyDescent="0.2">
      <c r="A10" s="379">
        <v>2</v>
      </c>
      <c r="B10" s="379"/>
      <c r="C10" s="379"/>
      <c r="D10" s="380"/>
      <c r="E10" s="380"/>
      <c r="F10" s="380"/>
      <c r="G10" s="380"/>
      <c r="H10" s="380"/>
      <c r="I10" s="380"/>
      <c r="J10" s="380"/>
      <c r="K10" s="380"/>
    </row>
    <row r="11" spans="1:12" s="193" customFormat="1" ht="15" x14ac:dyDescent="0.2">
      <c r="A11" s="379">
        <v>3</v>
      </c>
      <c r="B11" s="379"/>
      <c r="C11" s="379"/>
      <c r="D11" s="380"/>
      <c r="E11" s="380"/>
      <c r="F11" s="380"/>
      <c r="G11" s="380"/>
      <c r="H11" s="380"/>
      <c r="I11" s="380"/>
      <c r="J11" s="380"/>
      <c r="K11" s="380"/>
    </row>
    <row r="12" spans="1:12" s="193" customFormat="1" ht="15" x14ac:dyDescent="0.2">
      <c r="A12" s="379">
        <v>4</v>
      </c>
      <c r="B12" s="379"/>
      <c r="C12" s="379"/>
      <c r="D12" s="380"/>
      <c r="E12" s="380"/>
      <c r="F12" s="380"/>
      <c r="G12" s="380"/>
      <c r="H12" s="380"/>
      <c r="I12" s="380"/>
      <c r="J12" s="380"/>
      <c r="K12" s="380"/>
    </row>
    <row r="13" spans="1:12" s="193" customFormat="1" ht="15" x14ac:dyDescent="0.2">
      <c r="A13" s="379">
        <v>5</v>
      </c>
      <c r="B13" s="379"/>
      <c r="C13" s="379"/>
      <c r="D13" s="380"/>
      <c r="E13" s="380"/>
      <c r="F13" s="380"/>
      <c r="G13" s="380"/>
      <c r="H13" s="380"/>
      <c r="I13" s="380"/>
      <c r="J13" s="380"/>
      <c r="K13" s="380"/>
    </row>
    <row r="14" spans="1:12" s="193" customFormat="1" ht="15" x14ac:dyDescent="0.2">
      <c r="A14" s="379">
        <v>6</v>
      </c>
      <c r="B14" s="379"/>
      <c r="C14" s="379"/>
      <c r="D14" s="380"/>
      <c r="E14" s="380"/>
      <c r="F14" s="380"/>
      <c r="G14" s="380"/>
      <c r="H14" s="380"/>
      <c r="I14" s="380"/>
      <c r="J14" s="380"/>
      <c r="K14" s="380"/>
    </row>
    <row r="15" spans="1:12" s="193" customFormat="1" ht="15" x14ac:dyDescent="0.2">
      <c r="A15" s="379">
        <v>7</v>
      </c>
      <c r="B15" s="379"/>
      <c r="C15" s="379"/>
      <c r="D15" s="380"/>
      <c r="E15" s="380"/>
      <c r="F15" s="380"/>
      <c r="G15" s="380"/>
      <c r="H15" s="380"/>
      <c r="I15" s="380"/>
      <c r="J15" s="380"/>
      <c r="K15" s="380"/>
    </row>
    <row r="16" spans="1:12" s="193" customFormat="1" ht="15" x14ac:dyDescent="0.2">
      <c r="A16" s="379">
        <v>8</v>
      </c>
      <c r="B16" s="379"/>
      <c r="C16" s="379"/>
      <c r="D16" s="380"/>
      <c r="E16" s="380"/>
      <c r="F16" s="380"/>
      <c r="G16" s="380"/>
      <c r="H16" s="380"/>
      <c r="I16" s="380"/>
      <c r="J16" s="380"/>
      <c r="K16" s="380"/>
    </row>
    <row r="17" spans="1:11" s="193" customFormat="1" ht="15" x14ac:dyDescent="0.2">
      <c r="A17" s="379">
        <v>9</v>
      </c>
      <c r="B17" s="379"/>
      <c r="C17" s="379"/>
      <c r="D17" s="380"/>
      <c r="E17" s="380"/>
      <c r="F17" s="380"/>
      <c r="G17" s="380"/>
      <c r="H17" s="380"/>
      <c r="I17" s="380"/>
      <c r="J17" s="380"/>
      <c r="K17" s="380"/>
    </row>
    <row r="18" spans="1:11" s="193" customFormat="1" ht="15" x14ac:dyDescent="0.2">
      <c r="A18" s="379">
        <v>10</v>
      </c>
      <c r="B18" s="379"/>
      <c r="C18" s="379"/>
      <c r="D18" s="380"/>
      <c r="E18" s="380"/>
      <c r="F18" s="380"/>
      <c r="G18" s="380"/>
      <c r="H18" s="380"/>
      <c r="I18" s="380"/>
      <c r="J18" s="380"/>
      <c r="K18" s="380"/>
    </row>
    <row r="19" spans="1:11" s="193" customFormat="1" ht="15" x14ac:dyDescent="0.2">
      <c r="A19" s="379">
        <v>11</v>
      </c>
      <c r="B19" s="379"/>
      <c r="C19" s="379"/>
      <c r="D19" s="380"/>
      <c r="E19" s="380"/>
      <c r="F19" s="380"/>
      <c r="G19" s="380"/>
      <c r="H19" s="380"/>
      <c r="I19" s="380"/>
      <c r="J19" s="380"/>
      <c r="K19" s="380"/>
    </row>
    <row r="20" spans="1:11" s="193" customFormat="1" ht="15" x14ac:dyDescent="0.2">
      <c r="A20" s="379">
        <v>12</v>
      </c>
      <c r="B20" s="379"/>
      <c r="C20" s="379"/>
      <c r="D20" s="380"/>
      <c r="E20" s="380"/>
      <c r="F20" s="380"/>
      <c r="G20" s="380"/>
      <c r="H20" s="380"/>
      <c r="I20" s="380"/>
      <c r="J20" s="380"/>
      <c r="K20" s="380"/>
    </row>
    <row r="21" spans="1:11" s="193" customFormat="1" ht="15" x14ac:dyDescent="0.2">
      <c r="A21" s="379">
        <v>13</v>
      </c>
      <c r="B21" s="379"/>
      <c r="C21" s="379"/>
      <c r="D21" s="380"/>
      <c r="E21" s="380"/>
      <c r="F21" s="380"/>
      <c r="G21" s="380"/>
      <c r="H21" s="380"/>
      <c r="I21" s="380"/>
      <c r="J21" s="380"/>
      <c r="K21" s="380"/>
    </row>
    <row r="22" spans="1:11" s="193" customFormat="1" ht="15" x14ac:dyDescent="0.2">
      <c r="A22" s="379">
        <v>14</v>
      </c>
      <c r="B22" s="379"/>
      <c r="C22" s="379"/>
      <c r="D22" s="380"/>
      <c r="E22" s="380"/>
      <c r="F22" s="380"/>
      <c r="G22" s="380"/>
      <c r="H22" s="380"/>
      <c r="I22" s="380"/>
      <c r="J22" s="380"/>
      <c r="K22" s="380"/>
    </row>
    <row r="23" spans="1:11" s="193" customFormat="1" ht="15" x14ac:dyDescent="0.2">
      <c r="A23" s="379">
        <v>15</v>
      </c>
      <c r="B23" s="379"/>
      <c r="C23" s="379"/>
      <c r="D23" s="380"/>
      <c r="E23" s="380"/>
      <c r="F23" s="380"/>
      <c r="G23" s="380"/>
      <c r="H23" s="380"/>
      <c r="I23" s="380"/>
      <c r="J23" s="380"/>
      <c r="K23" s="380"/>
    </row>
    <row r="24" spans="1:11" s="193" customFormat="1" ht="15" x14ac:dyDescent="0.2">
      <c r="A24" s="379">
        <v>16</v>
      </c>
      <c r="B24" s="379"/>
      <c r="C24" s="379"/>
      <c r="D24" s="380"/>
      <c r="E24" s="380"/>
      <c r="F24" s="380"/>
      <c r="G24" s="380"/>
      <c r="H24" s="380"/>
      <c r="I24" s="380"/>
      <c r="J24" s="380"/>
      <c r="K24" s="380"/>
    </row>
    <row r="25" spans="1:11" s="193" customFormat="1" ht="15" x14ac:dyDescent="0.2">
      <c r="A25" s="379">
        <v>17</v>
      </c>
      <c r="B25" s="379"/>
      <c r="C25" s="379"/>
      <c r="D25" s="380"/>
      <c r="E25" s="380"/>
      <c r="F25" s="380"/>
      <c r="G25" s="380"/>
      <c r="H25" s="380"/>
      <c r="I25" s="380"/>
      <c r="J25" s="380"/>
      <c r="K25" s="380"/>
    </row>
    <row r="26" spans="1:11" s="193" customFormat="1" ht="15" x14ac:dyDescent="0.2">
      <c r="A26" s="379">
        <v>18</v>
      </c>
      <c r="B26" s="379"/>
      <c r="C26" s="379"/>
      <c r="D26" s="380"/>
      <c r="E26" s="380"/>
      <c r="F26" s="380"/>
      <c r="G26" s="380"/>
      <c r="H26" s="380"/>
      <c r="I26" s="380"/>
      <c r="J26" s="380"/>
      <c r="K26" s="380"/>
    </row>
    <row r="27" spans="1:11" s="193" customFormat="1" ht="15" x14ac:dyDescent="0.2">
      <c r="A27" s="379" t="s">
        <v>273</v>
      </c>
      <c r="B27" s="379"/>
      <c r="C27" s="379"/>
      <c r="D27" s="380"/>
      <c r="E27" s="380"/>
      <c r="F27" s="380"/>
      <c r="G27" s="380"/>
      <c r="H27" s="380"/>
      <c r="I27" s="380"/>
      <c r="J27" s="380"/>
      <c r="K27" s="380"/>
    </row>
    <row r="28" spans="1:11" x14ac:dyDescent="0.2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</row>
    <row r="29" spans="1:11" x14ac:dyDescent="0.2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</row>
    <row r="30" spans="1:11" x14ac:dyDescent="0.2">
      <c r="A30" s="385"/>
      <c r="B30" s="385"/>
      <c r="C30" s="385"/>
      <c r="D30" s="384"/>
      <c r="E30" s="384"/>
      <c r="F30" s="384"/>
      <c r="G30" s="384"/>
      <c r="H30" s="384"/>
      <c r="I30" s="384"/>
      <c r="J30" s="384"/>
      <c r="K30" s="384"/>
    </row>
    <row r="31" spans="1:11" ht="15" x14ac:dyDescent="0.3">
      <c r="A31" s="386"/>
      <c r="B31" s="386"/>
      <c r="C31" s="386"/>
      <c r="D31" s="387" t="s">
        <v>107</v>
      </c>
      <c r="E31" s="386"/>
      <c r="F31" s="386"/>
      <c r="G31" s="388"/>
      <c r="H31" s="386"/>
      <c r="I31" s="386"/>
      <c r="J31" s="386"/>
      <c r="K31" s="386"/>
    </row>
    <row r="32" spans="1:11" ht="15" x14ac:dyDescent="0.3">
      <c r="A32" s="386"/>
      <c r="B32" s="386"/>
      <c r="C32" s="386"/>
      <c r="D32" s="386"/>
      <c r="E32" s="389"/>
      <c r="F32" s="386"/>
      <c r="H32" s="389"/>
      <c r="I32" s="389"/>
      <c r="J32" s="390"/>
    </row>
    <row r="33" spans="4:9" ht="15" x14ac:dyDescent="0.3">
      <c r="D33" s="386"/>
      <c r="E33" s="391" t="s">
        <v>263</v>
      </c>
      <c r="F33" s="386"/>
      <c r="H33" s="392" t="s">
        <v>268</v>
      </c>
      <c r="I33" s="392"/>
    </row>
    <row r="34" spans="4:9" ht="15" x14ac:dyDescent="0.3">
      <c r="D34" s="386"/>
      <c r="E34" s="393" t="s">
        <v>139</v>
      </c>
      <c r="F34" s="386"/>
      <c r="H34" s="386" t="s">
        <v>264</v>
      </c>
      <c r="I34" s="386"/>
    </row>
    <row r="35" spans="4:9" ht="15" x14ac:dyDescent="0.3">
      <c r="D35" s="386"/>
      <c r="E35" s="39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 x14ac:dyDescent="0.2">
      <c r="A1" s="133" t="s">
        <v>427</v>
      </c>
      <c r="B1" s="134"/>
      <c r="C1" s="134"/>
      <c r="D1" s="134"/>
      <c r="E1" s="134"/>
      <c r="F1" s="134"/>
      <c r="G1" s="134"/>
      <c r="H1" s="140"/>
      <c r="I1" s="76" t="s">
        <v>109</v>
      </c>
    </row>
    <row r="2" spans="1:13" customFormat="1" ht="15" x14ac:dyDescent="0.3">
      <c r="A2" s="103" t="s">
        <v>140</v>
      </c>
      <c r="B2" s="134"/>
      <c r="C2" s="134"/>
      <c r="D2" s="134"/>
      <c r="E2" s="134"/>
      <c r="F2" s="134"/>
      <c r="G2" s="134"/>
      <c r="H2" s="140"/>
      <c r="I2" s="200" t="str">
        <f>'ფორმა N1'!K2</f>
        <v>01/01/2019-31/12/2019</v>
      </c>
    </row>
    <row r="3" spans="1:13" customFormat="1" ht="15" x14ac:dyDescent="0.2">
      <c r="A3" s="134"/>
      <c r="B3" s="134"/>
      <c r="C3" s="134"/>
      <c r="D3" s="134"/>
      <c r="E3" s="134"/>
      <c r="F3" s="134"/>
      <c r="G3" s="134"/>
      <c r="H3" s="137"/>
      <c r="I3" s="137"/>
      <c r="M3" s="178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4"/>
      <c r="E4" s="134"/>
      <c r="F4" s="134"/>
      <c r="G4" s="134"/>
      <c r="H4" s="134"/>
      <c r="I4" s="142"/>
    </row>
    <row r="5" spans="1:13" ht="15" x14ac:dyDescent="0.3">
      <c r="A5" s="202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78"/>
      <c r="C5" s="78"/>
      <c r="D5" s="204"/>
      <c r="E5" s="204"/>
      <c r="F5" s="204"/>
      <c r="G5" s="204"/>
      <c r="H5" s="204"/>
      <c r="I5" s="203"/>
    </row>
    <row r="6" spans="1:13" customFormat="1" ht="13.5" x14ac:dyDescent="0.2">
      <c r="A6" s="138"/>
      <c r="B6" s="139"/>
      <c r="C6" s="139"/>
      <c r="D6" s="134"/>
      <c r="E6" s="134"/>
      <c r="F6" s="134"/>
      <c r="G6" s="134"/>
      <c r="H6" s="134"/>
      <c r="I6" s="134"/>
    </row>
    <row r="7" spans="1:13" customFormat="1" ht="75" x14ac:dyDescent="0.2">
      <c r="A7" s="143" t="s">
        <v>64</v>
      </c>
      <c r="B7" s="132" t="s">
        <v>366</v>
      </c>
      <c r="C7" s="132" t="s">
        <v>367</v>
      </c>
      <c r="D7" s="132" t="s">
        <v>372</v>
      </c>
      <c r="E7" s="132" t="s">
        <v>373</v>
      </c>
      <c r="F7" s="132" t="s">
        <v>368</v>
      </c>
      <c r="G7" s="132" t="s">
        <v>369</v>
      </c>
      <c r="H7" s="132" t="s">
        <v>380</v>
      </c>
      <c r="I7" s="132" t="s">
        <v>370</v>
      </c>
    </row>
    <row r="8" spans="1:13" customFormat="1" ht="15" x14ac:dyDescent="0.2">
      <c r="A8" s="130">
        <v>1</v>
      </c>
      <c r="B8" s="130">
        <v>2</v>
      </c>
      <c r="C8" s="132">
        <v>3</v>
      </c>
      <c r="D8" s="130">
        <v>6</v>
      </c>
      <c r="E8" s="132">
        <v>7</v>
      </c>
      <c r="F8" s="130">
        <v>8</v>
      </c>
      <c r="G8" s="130">
        <v>9</v>
      </c>
      <c r="H8" s="130">
        <v>10</v>
      </c>
      <c r="I8" s="132">
        <v>11</v>
      </c>
    </row>
    <row r="9" spans="1:13" customFormat="1" ht="15" x14ac:dyDescent="0.2">
      <c r="A9" s="65">
        <v>1</v>
      </c>
      <c r="B9" s="26"/>
      <c r="C9" s="26"/>
      <c r="D9" s="26"/>
      <c r="E9" s="26"/>
      <c r="F9" s="199"/>
      <c r="G9" s="199"/>
      <c r="H9" s="199"/>
      <c r="I9" s="26"/>
    </row>
    <row r="10" spans="1:13" customFormat="1" ht="15" x14ac:dyDescent="0.2">
      <c r="A10" s="65">
        <v>2</v>
      </c>
      <c r="B10" s="26"/>
      <c r="C10" s="26"/>
      <c r="D10" s="26"/>
      <c r="E10" s="26"/>
      <c r="F10" s="199"/>
      <c r="G10" s="199"/>
      <c r="H10" s="199"/>
      <c r="I10" s="26"/>
    </row>
    <row r="11" spans="1:13" customFormat="1" ht="15" x14ac:dyDescent="0.2">
      <c r="A11" s="65">
        <v>3</v>
      </c>
      <c r="B11" s="26"/>
      <c r="C11" s="26"/>
      <c r="D11" s="26"/>
      <c r="E11" s="26"/>
      <c r="F11" s="199"/>
      <c r="G11" s="199"/>
      <c r="H11" s="199"/>
      <c r="I11" s="26"/>
    </row>
    <row r="12" spans="1:13" customFormat="1" ht="15" x14ac:dyDescent="0.2">
      <c r="A12" s="65">
        <v>4</v>
      </c>
      <c r="B12" s="26"/>
      <c r="C12" s="26"/>
      <c r="D12" s="26"/>
      <c r="E12" s="26"/>
      <c r="F12" s="199"/>
      <c r="G12" s="199"/>
      <c r="H12" s="199"/>
      <c r="I12" s="26"/>
    </row>
    <row r="13" spans="1:13" customFormat="1" ht="15" x14ac:dyDescent="0.2">
      <c r="A13" s="65">
        <v>5</v>
      </c>
      <c r="B13" s="26"/>
      <c r="C13" s="26"/>
      <c r="D13" s="26"/>
      <c r="E13" s="26"/>
      <c r="F13" s="199"/>
      <c r="G13" s="199"/>
      <c r="H13" s="199"/>
      <c r="I13" s="26"/>
    </row>
    <row r="14" spans="1:13" customFormat="1" ht="15" x14ac:dyDescent="0.2">
      <c r="A14" s="65">
        <v>6</v>
      </c>
      <c r="B14" s="26"/>
      <c r="C14" s="26"/>
      <c r="D14" s="26"/>
      <c r="E14" s="26"/>
      <c r="F14" s="199"/>
      <c r="G14" s="199"/>
      <c r="H14" s="199"/>
      <c r="I14" s="26"/>
    </row>
    <row r="15" spans="1:13" customFormat="1" ht="15" x14ac:dyDescent="0.2">
      <c r="A15" s="65">
        <v>7</v>
      </c>
      <c r="B15" s="26"/>
      <c r="C15" s="26"/>
      <c r="D15" s="26"/>
      <c r="E15" s="26"/>
      <c r="F15" s="199"/>
      <c r="G15" s="199"/>
      <c r="H15" s="199"/>
      <c r="I15" s="26"/>
    </row>
    <row r="16" spans="1:13" customFormat="1" ht="15" x14ac:dyDescent="0.2">
      <c r="A16" s="65">
        <v>8</v>
      </c>
      <c r="B16" s="26"/>
      <c r="C16" s="26"/>
      <c r="D16" s="26"/>
      <c r="E16" s="26"/>
      <c r="F16" s="199"/>
      <c r="G16" s="199"/>
      <c r="H16" s="199"/>
      <c r="I16" s="26"/>
    </row>
    <row r="17" spans="1:9" customFormat="1" ht="15" x14ac:dyDescent="0.2">
      <c r="A17" s="65">
        <v>9</v>
      </c>
      <c r="B17" s="26"/>
      <c r="C17" s="26"/>
      <c r="D17" s="26"/>
      <c r="E17" s="26"/>
      <c r="F17" s="199"/>
      <c r="G17" s="199"/>
      <c r="H17" s="199"/>
      <c r="I17" s="26"/>
    </row>
    <row r="18" spans="1:9" customFormat="1" ht="15" x14ac:dyDescent="0.2">
      <c r="A18" s="65">
        <v>10</v>
      </c>
      <c r="B18" s="26"/>
      <c r="C18" s="26"/>
      <c r="D18" s="26"/>
      <c r="E18" s="26"/>
      <c r="F18" s="199"/>
      <c r="G18" s="199"/>
      <c r="H18" s="199"/>
      <c r="I18" s="26"/>
    </row>
    <row r="19" spans="1:9" customFormat="1" ht="15" x14ac:dyDescent="0.2">
      <c r="A19" s="65">
        <v>11</v>
      </c>
      <c r="B19" s="26"/>
      <c r="C19" s="26"/>
      <c r="D19" s="26"/>
      <c r="E19" s="26"/>
      <c r="F19" s="199"/>
      <c r="G19" s="199"/>
      <c r="H19" s="199"/>
      <c r="I19" s="26"/>
    </row>
    <row r="20" spans="1:9" customFormat="1" ht="15" x14ac:dyDescent="0.2">
      <c r="A20" s="65">
        <v>12</v>
      </c>
      <c r="B20" s="26"/>
      <c r="C20" s="26"/>
      <c r="D20" s="26"/>
      <c r="E20" s="26"/>
      <c r="F20" s="199"/>
      <c r="G20" s="199"/>
      <c r="H20" s="199"/>
      <c r="I20" s="26"/>
    </row>
    <row r="21" spans="1:9" customFormat="1" ht="15" x14ac:dyDescent="0.2">
      <c r="A21" s="65">
        <v>13</v>
      </c>
      <c r="B21" s="26"/>
      <c r="C21" s="26"/>
      <c r="D21" s="26"/>
      <c r="E21" s="26"/>
      <c r="F21" s="199"/>
      <c r="G21" s="199"/>
      <c r="H21" s="199"/>
      <c r="I21" s="26"/>
    </row>
    <row r="22" spans="1:9" customFormat="1" ht="15" x14ac:dyDescent="0.2">
      <c r="A22" s="65">
        <v>14</v>
      </c>
      <c r="B22" s="26"/>
      <c r="C22" s="26"/>
      <c r="D22" s="26"/>
      <c r="E22" s="26"/>
      <c r="F22" s="199"/>
      <c r="G22" s="199"/>
      <c r="H22" s="199"/>
      <c r="I22" s="26"/>
    </row>
    <row r="23" spans="1:9" customFormat="1" ht="15" x14ac:dyDescent="0.2">
      <c r="A23" s="65">
        <v>15</v>
      </c>
      <c r="B23" s="26"/>
      <c r="C23" s="26"/>
      <c r="D23" s="26"/>
      <c r="E23" s="26"/>
      <c r="F23" s="199"/>
      <c r="G23" s="199"/>
      <c r="H23" s="199"/>
      <c r="I23" s="26"/>
    </row>
    <row r="24" spans="1:9" customFormat="1" ht="15" x14ac:dyDescent="0.2">
      <c r="A24" s="65">
        <v>16</v>
      </c>
      <c r="B24" s="26"/>
      <c r="C24" s="26"/>
      <c r="D24" s="26"/>
      <c r="E24" s="26"/>
      <c r="F24" s="199"/>
      <c r="G24" s="199"/>
      <c r="H24" s="199"/>
      <c r="I24" s="26"/>
    </row>
    <row r="25" spans="1:9" customFormat="1" ht="15" x14ac:dyDescent="0.2">
      <c r="A25" s="65">
        <v>17</v>
      </c>
      <c r="B25" s="26"/>
      <c r="C25" s="26"/>
      <c r="D25" s="26"/>
      <c r="E25" s="26"/>
      <c r="F25" s="199"/>
      <c r="G25" s="199"/>
      <c r="H25" s="199"/>
      <c r="I25" s="26"/>
    </row>
    <row r="26" spans="1:9" customFormat="1" ht="15" x14ac:dyDescent="0.2">
      <c r="A26" s="65">
        <v>18</v>
      </c>
      <c r="B26" s="26"/>
      <c r="C26" s="26"/>
      <c r="D26" s="26"/>
      <c r="E26" s="26"/>
      <c r="F26" s="199"/>
      <c r="G26" s="199"/>
      <c r="H26" s="199"/>
      <c r="I26" s="26"/>
    </row>
    <row r="27" spans="1:9" customFormat="1" ht="15" x14ac:dyDescent="0.2">
      <c r="A27" s="65" t="s">
        <v>273</v>
      </c>
      <c r="B27" s="26"/>
      <c r="C27" s="26"/>
      <c r="D27" s="26"/>
      <c r="E27" s="26"/>
      <c r="F27" s="199"/>
      <c r="G27" s="199"/>
      <c r="H27" s="199"/>
      <c r="I27" s="26"/>
    </row>
    <row r="28" spans="1:9" x14ac:dyDescent="0.2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 x14ac:dyDescent="0.2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 x14ac:dyDescent="0.2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 x14ac:dyDescent="0.3">
      <c r="A31" s="177"/>
      <c r="B31" s="179" t="s">
        <v>107</v>
      </c>
      <c r="C31" s="177"/>
      <c r="D31" s="177"/>
      <c r="E31" s="180"/>
      <c r="F31" s="177"/>
      <c r="G31" s="177"/>
      <c r="H31" s="177"/>
      <c r="I31" s="177"/>
    </row>
    <row r="32" spans="1:9" ht="15" x14ac:dyDescent="0.3">
      <c r="A32" s="177"/>
      <c r="B32" s="177"/>
      <c r="C32" s="181"/>
      <c r="D32" s="177"/>
      <c r="F32" s="181"/>
      <c r="G32" s="212"/>
    </row>
    <row r="33" spans="2:6" ht="15" x14ac:dyDescent="0.3">
      <c r="B33" s="177"/>
      <c r="C33" s="183" t="s">
        <v>263</v>
      </c>
      <c r="D33" s="177"/>
      <c r="F33" s="184" t="s">
        <v>268</v>
      </c>
    </row>
    <row r="34" spans="2:6" ht="15" x14ac:dyDescent="0.3">
      <c r="B34" s="177"/>
      <c r="C34" s="185" t="s">
        <v>139</v>
      </c>
      <c r="D34" s="177"/>
      <c r="F34" s="177" t="s">
        <v>264</v>
      </c>
    </row>
    <row r="35" spans="2:6" ht="15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22.5703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 x14ac:dyDescent="0.3">
      <c r="A1" s="72" t="s">
        <v>385</v>
      </c>
      <c r="B1" s="74"/>
      <c r="C1" s="74"/>
      <c r="D1" s="74"/>
      <c r="E1" s="74"/>
      <c r="F1" s="74"/>
      <c r="G1" s="74"/>
      <c r="H1" s="74"/>
      <c r="I1" s="156" t="s">
        <v>198</v>
      </c>
      <c r="J1" s="157"/>
    </row>
    <row r="2" spans="1:10" x14ac:dyDescent="0.3">
      <c r="A2" s="74" t="s">
        <v>140</v>
      </c>
      <c r="B2" s="74"/>
      <c r="C2" s="74"/>
      <c r="D2" s="74"/>
      <c r="E2" s="74"/>
      <c r="F2" s="74"/>
      <c r="G2" s="74"/>
      <c r="H2" s="74"/>
      <c r="I2" s="158" t="str">
        <f>'ფორმა N1'!K2</f>
        <v>01/01/2019-31/12/2019</v>
      </c>
      <c r="J2" s="157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7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202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202"/>
      <c r="C5" s="202"/>
      <c r="D5" s="202"/>
      <c r="E5" s="202"/>
      <c r="F5" s="202"/>
      <c r="G5" s="202"/>
      <c r="H5" s="202"/>
      <c r="I5" s="202"/>
      <c r="J5" s="184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59" t="s">
        <v>64</v>
      </c>
      <c r="B8" s="350" t="s">
        <v>363</v>
      </c>
      <c r="C8" s="351" t="s">
        <v>405</v>
      </c>
      <c r="D8" s="351" t="s">
        <v>406</v>
      </c>
      <c r="E8" s="351" t="s">
        <v>364</v>
      </c>
      <c r="F8" s="351" t="s">
        <v>377</v>
      </c>
      <c r="G8" s="351" t="s">
        <v>378</v>
      </c>
      <c r="H8" s="351" t="s">
        <v>410</v>
      </c>
      <c r="I8" s="160" t="s">
        <v>379</v>
      </c>
      <c r="J8" s="103"/>
    </row>
    <row r="9" spans="1:10" x14ac:dyDescent="0.3">
      <c r="A9" s="162">
        <v>1</v>
      </c>
      <c r="B9" s="190"/>
      <c r="C9" s="167"/>
      <c r="D9" s="167"/>
      <c r="E9" s="166"/>
      <c r="F9" s="166"/>
      <c r="G9" s="166"/>
      <c r="H9" s="166"/>
      <c r="I9" s="166"/>
      <c r="J9" s="103"/>
    </row>
    <row r="10" spans="1:10" x14ac:dyDescent="0.3">
      <c r="A10" s="162">
        <v>2</v>
      </c>
      <c r="B10" s="190"/>
      <c r="C10" s="167"/>
      <c r="D10" s="167"/>
      <c r="E10" s="166"/>
      <c r="F10" s="166"/>
      <c r="G10" s="166"/>
      <c r="H10" s="166"/>
      <c r="I10" s="166"/>
      <c r="J10" s="103"/>
    </row>
    <row r="11" spans="1:10" x14ac:dyDescent="0.3">
      <c r="A11" s="162">
        <v>3</v>
      </c>
      <c r="B11" s="190"/>
      <c r="C11" s="167"/>
      <c r="D11" s="167"/>
      <c r="E11" s="166"/>
      <c r="F11" s="166"/>
      <c r="G11" s="166"/>
      <c r="H11" s="166"/>
      <c r="I11" s="166"/>
      <c r="J11" s="103"/>
    </row>
    <row r="12" spans="1:10" x14ac:dyDescent="0.3">
      <c r="A12" s="162">
        <v>4</v>
      </c>
      <c r="B12" s="190"/>
      <c r="C12" s="167"/>
      <c r="D12" s="167"/>
      <c r="E12" s="166"/>
      <c r="F12" s="166"/>
      <c r="G12" s="166"/>
      <c r="H12" s="166"/>
      <c r="I12" s="166"/>
      <c r="J12" s="103"/>
    </row>
    <row r="13" spans="1:10" x14ac:dyDescent="0.3">
      <c r="A13" s="162">
        <v>5</v>
      </c>
      <c r="B13" s="190"/>
      <c r="C13" s="167"/>
      <c r="D13" s="167"/>
      <c r="E13" s="166"/>
      <c r="F13" s="166"/>
      <c r="G13" s="166"/>
      <c r="H13" s="166"/>
      <c r="I13" s="166"/>
      <c r="J13" s="103"/>
    </row>
    <row r="14" spans="1:10" x14ac:dyDescent="0.3">
      <c r="A14" s="162">
        <v>6</v>
      </c>
      <c r="B14" s="190"/>
      <c r="C14" s="167"/>
      <c r="D14" s="167"/>
      <c r="E14" s="166"/>
      <c r="F14" s="166"/>
      <c r="G14" s="166"/>
      <c r="H14" s="166"/>
      <c r="I14" s="166"/>
      <c r="J14" s="103"/>
    </row>
    <row r="15" spans="1:10" x14ac:dyDescent="0.3">
      <c r="A15" s="162">
        <v>7</v>
      </c>
      <c r="B15" s="190"/>
      <c r="C15" s="167"/>
      <c r="D15" s="167"/>
      <c r="E15" s="166"/>
      <c r="F15" s="166"/>
      <c r="G15" s="166"/>
      <c r="H15" s="166"/>
      <c r="I15" s="166"/>
      <c r="J15" s="103"/>
    </row>
    <row r="16" spans="1:10" x14ac:dyDescent="0.3">
      <c r="A16" s="162">
        <v>8</v>
      </c>
      <c r="B16" s="190"/>
      <c r="C16" s="167"/>
      <c r="D16" s="167"/>
      <c r="E16" s="166"/>
      <c r="F16" s="166"/>
      <c r="G16" s="166"/>
      <c r="H16" s="166"/>
      <c r="I16" s="166"/>
      <c r="J16" s="103"/>
    </row>
    <row r="17" spans="1:10" x14ac:dyDescent="0.3">
      <c r="A17" s="162">
        <v>9</v>
      </c>
      <c r="B17" s="190"/>
      <c r="C17" s="167"/>
      <c r="D17" s="167"/>
      <c r="E17" s="166"/>
      <c r="F17" s="166"/>
      <c r="G17" s="166"/>
      <c r="H17" s="166"/>
      <c r="I17" s="166"/>
      <c r="J17" s="103"/>
    </row>
    <row r="18" spans="1:10" x14ac:dyDescent="0.3">
      <c r="A18" s="162">
        <v>10</v>
      </c>
      <c r="B18" s="190"/>
      <c r="C18" s="167"/>
      <c r="D18" s="167"/>
      <c r="E18" s="166"/>
      <c r="F18" s="166"/>
      <c r="G18" s="166"/>
      <c r="H18" s="166"/>
      <c r="I18" s="166"/>
      <c r="J18" s="103"/>
    </row>
    <row r="19" spans="1:10" x14ac:dyDescent="0.3">
      <c r="A19" s="162">
        <v>11</v>
      </c>
      <c r="B19" s="190"/>
      <c r="C19" s="167"/>
      <c r="D19" s="167"/>
      <c r="E19" s="166"/>
      <c r="F19" s="166"/>
      <c r="G19" s="166"/>
      <c r="H19" s="166"/>
      <c r="I19" s="166"/>
      <c r="J19" s="103"/>
    </row>
    <row r="20" spans="1:10" x14ac:dyDescent="0.3">
      <c r="A20" s="162">
        <v>12</v>
      </c>
      <c r="B20" s="190"/>
      <c r="C20" s="167"/>
      <c r="D20" s="167"/>
      <c r="E20" s="166"/>
      <c r="F20" s="166"/>
      <c r="G20" s="166"/>
      <c r="H20" s="166"/>
      <c r="I20" s="166"/>
      <c r="J20" s="103"/>
    </row>
    <row r="21" spans="1:10" x14ac:dyDescent="0.3">
      <c r="A21" s="162">
        <v>13</v>
      </c>
      <c r="B21" s="190"/>
      <c r="C21" s="167"/>
      <c r="D21" s="167"/>
      <c r="E21" s="166"/>
      <c r="F21" s="166"/>
      <c r="G21" s="166"/>
      <c r="H21" s="166"/>
      <c r="I21" s="166"/>
      <c r="J21" s="103"/>
    </row>
    <row r="22" spans="1:10" x14ac:dyDescent="0.3">
      <c r="A22" s="162">
        <v>14</v>
      </c>
      <c r="B22" s="190"/>
      <c r="C22" s="167"/>
      <c r="D22" s="167"/>
      <c r="E22" s="166"/>
      <c r="F22" s="166"/>
      <c r="G22" s="166"/>
      <c r="H22" s="166"/>
      <c r="I22" s="166"/>
      <c r="J22" s="103"/>
    </row>
    <row r="23" spans="1:10" x14ac:dyDescent="0.3">
      <c r="A23" s="162">
        <v>15</v>
      </c>
      <c r="B23" s="190"/>
      <c r="C23" s="167"/>
      <c r="D23" s="167"/>
      <c r="E23" s="166"/>
      <c r="F23" s="166"/>
      <c r="G23" s="166"/>
      <c r="H23" s="166"/>
      <c r="I23" s="166"/>
      <c r="J23" s="103"/>
    </row>
    <row r="24" spans="1:10" x14ac:dyDescent="0.3">
      <c r="A24" s="162">
        <v>16</v>
      </c>
      <c r="B24" s="190"/>
      <c r="C24" s="167"/>
      <c r="D24" s="167"/>
      <c r="E24" s="166"/>
      <c r="F24" s="166"/>
      <c r="G24" s="166"/>
      <c r="H24" s="166"/>
      <c r="I24" s="166"/>
      <c r="J24" s="103"/>
    </row>
    <row r="25" spans="1:10" x14ac:dyDescent="0.3">
      <c r="A25" s="162">
        <v>17</v>
      </c>
      <c r="B25" s="190"/>
      <c r="C25" s="167"/>
      <c r="D25" s="167"/>
      <c r="E25" s="166"/>
      <c r="F25" s="166"/>
      <c r="G25" s="166"/>
      <c r="H25" s="166"/>
      <c r="I25" s="166"/>
      <c r="J25" s="103"/>
    </row>
    <row r="26" spans="1:10" x14ac:dyDescent="0.3">
      <c r="A26" s="162">
        <v>18</v>
      </c>
      <c r="B26" s="190"/>
      <c r="C26" s="167"/>
      <c r="D26" s="167"/>
      <c r="E26" s="166"/>
      <c r="F26" s="166"/>
      <c r="G26" s="166"/>
      <c r="H26" s="166"/>
      <c r="I26" s="166"/>
      <c r="J26" s="103"/>
    </row>
    <row r="27" spans="1:10" x14ac:dyDescent="0.3">
      <c r="A27" s="162">
        <v>19</v>
      </c>
      <c r="B27" s="190"/>
      <c r="C27" s="167"/>
      <c r="D27" s="167"/>
      <c r="E27" s="166"/>
      <c r="F27" s="166"/>
      <c r="G27" s="166"/>
      <c r="H27" s="166"/>
      <c r="I27" s="166"/>
      <c r="J27" s="103"/>
    </row>
    <row r="28" spans="1:10" x14ac:dyDescent="0.3">
      <c r="A28" s="162">
        <v>20</v>
      </c>
      <c r="B28" s="190"/>
      <c r="C28" s="167"/>
      <c r="D28" s="167"/>
      <c r="E28" s="166"/>
      <c r="F28" s="166"/>
      <c r="G28" s="166"/>
      <c r="H28" s="166"/>
      <c r="I28" s="166"/>
      <c r="J28" s="103"/>
    </row>
    <row r="29" spans="1:10" x14ac:dyDescent="0.3">
      <c r="A29" s="162">
        <v>21</v>
      </c>
      <c r="B29" s="190"/>
      <c r="C29" s="170"/>
      <c r="D29" s="170"/>
      <c r="E29" s="169"/>
      <c r="F29" s="169"/>
      <c r="G29" s="169"/>
      <c r="H29" s="244"/>
      <c r="I29" s="166"/>
      <c r="J29" s="103"/>
    </row>
    <row r="30" spans="1:10" x14ac:dyDescent="0.3">
      <c r="A30" s="162">
        <v>22</v>
      </c>
      <c r="B30" s="190"/>
      <c r="C30" s="170"/>
      <c r="D30" s="170"/>
      <c r="E30" s="169"/>
      <c r="F30" s="169"/>
      <c r="G30" s="169"/>
      <c r="H30" s="244"/>
      <c r="I30" s="166"/>
      <c r="J30" s="103"/>
    </row>
    <row r="31" spans="1:10" x14ac:dyDescent="0.3">
      <c r="A31" s="162">
        <v>23</v>
      </c>
      <c r="B31" s="190"/>
      <c r="C31" s="170"/>
      <c r="D31" s="170"/>
      <c r="E31" s="169"/>
      <c r="F31" s="169"/>
      <c r="G31" s="169"/>
      <c r="H31" s="244"/>
      <c r="I31" s="166"/>
      <c r="J31" s="103"/>
    </row>
    <row r="32" spans="1:10" x14ac:dyDescent="0.3">
      <c r="A32" s="162">
        <v>24</v>
      </c>
      <c r="B32" s="190"/>
      <c r="C32" s="170"/>
      <c r="D32" s="170"/>
      <c r="E32" s="169"/>
      <c r="F32" s="169"/>
      <c r="G32" s="169"/>
      <c r="H32" s="244"/>
      <c r="I32" s="166"/>
      <c r="J32" s="103"/>
    </row>
    <row r="33" spans="1:12" x14ac:dyDescent="0.3">
      <c r="A33" s="162">
        <v>25</v>
      </c>
      <c r="B33" s="190"/>
      <c r="C33" s="170"/>
      <c r="D33" s="170"/>
      <c r="E33" s="169"/>
      <c r="F33" s="169"/>
      <c r="G33" s="169"/>
      <c r="H33" s="244"/>
      <c r="I33" s="166"/>
      <c r="J33" s="103"/>
    </row>
    <row r="34" spans="1:12" x14ac:dyDescent="0.3">
      <c r="A34" s="162">
        <v>26</v>
      </c>
      <c r="B34" s="190"/>
      <c r="C34" s="170"/>
      <c r="D34" s="170"/>
      <c r="E34" s="169"/>
      <c r="F34" s="169"/>
      <c r="G34" s="169"/>
      <c r="H34" s="244"/>
      <c r="I34" s="166"/>
      <c r="J34" s="103"/>
    </row>
    <row r="35" spans="1:12" x14ac:dyDescent="0.3">
      <c r="A35" s="162">
        <v>27</v>
      </c>
      <c r="B35" s="190"/>
      <c r="C35" s="170"/>
      <c r="D35" s="170"/>
      <c r="E35" s="169"/>
      <c r="F35" s="169"/>
      <c r="G35" s="169"/>
      <c r="H35" s="244"/>
      <c r="I35" s="166"/>
      <c r="J35" s="103"/>
    </row>
    <row r="36" spans="1:12" x14ac:dyDescent="0.3">
      <c r="A36" s="162">
        <v>28</v>
      </c>
      <c r="B36" s="190"/>
      <c r="C36" s="170"/>
      <c r="D36" s="170"/>
      <c r="E36" s="169"/>
      <c r="F36" s="169"/>
      <c r="G36" s="169"/>
      <c r="H36" s="244"/>
      <c r="I36" s="166"/>
      <c r="J36" s="103"/>
    </row>
    <row r="37" spans="1:12" x14ac:dyDescent="0.3">
      <c r="A37" s="162">
        <v>29</v>
      </c>
      <c r="B37" s="190"/>
      <c r="C37" s="170"/>
      <c r="D37" s="170"/>
      <c r="E37" s="169"/>
      <c r="F37" s="169"/>
      <c r="G37" s="169"/>
      <c r="H37" s="244"/>
      <c r="I37" s="166"/>
      <c r="J37" s="103"/>
    </row>
    <row r="38" spans="1:12" x14ac:dyDescent="0.3">
      <c r="A38" s="162" t="s">
        <v>273</v>
      </c>
      <c r="B38" s="190"/>
      <c r="C38" s="170"/>
      <c r="D38" s="170"/>
      <c r="E38" s="169"/>
      <c r="F38" s="169"/>
      <c r="G38" s="245"/>
      <c r="H38" s="254" t="s">
        <v>398</v>
      </c>
      <c r="I38" s="355">
        <f>SUM(I9:I37)</f>
        <v>0</v>
      </c>
      <c r="J38" s="103"/>
    </row>
    <row r="40" spans="1:12" x14ac:dyDescent="0.3">
      <c r="A40" s="177" t="s">
        <v>428</v>
      </c>
    </row>
    <row r="42" spans="1:12" x14ac:dyDescent="0.3">
      <c r="B42" s="179" t="s">
        <v>107</v>
      </c>
      <c r="F42" s="180"/>
    </row>
    <row r="43" spans="1:12" x14ac:dyDescent="0.3">
      <c r="F43" s="178"/>
      <c r="I43" s="178"/>
      <c r="J43" s="178"/>
      <c r="K43" s="178"/>
      <c r="L43" s="178"/>
    </row>
    <row r="44" spans="1:12" x14ac:dyDescent="0.3">
      <c r="C44" s="181"/>
      <c r="F44" s="181"/>
      <c r="G44" s="181"/>
      <c r="H44" s="184"/>
      <c r="I44" s="182"/>
      <c r="J44" s="178"/>
      <c r="K44" s="178"/>
      <c r="L44" s="178"/>
    </row>
    <row r="45" spans="1:12" x14ac:dyDescent="0.3">
      <c r="A45" s="178"/>
      <c r="C45" s="183" t="s">
        <v>263</v>
      </c>
      <c r="F45" s="184" t="s">
        <v>268</v>
      </c>
      <c r="G45" s="183"/>
      <c r="H45" s="183"/>
      <c r="I45" s="182"/>
      <c r="J45" s="178"/>
      <c r="K45" s="178"/>
      <c r="L45" s="178"/>
    </row>
    <row r="46" spans="1:12" x14ac:dyDescent="0.3">
      <c r="A46" s="178"/>
      <c r="C46" s="185" t="s">
        <v>139</v>
      </c>
      <c r="F46" s="177" t="s">
        <v>264</v>
      </c>
      <c r="I46" s="178"/>
      <c r="J46" s="178"/>
      <c r="K46" s="178"/>
      <c r="L46" s="178"/>
    </row>
    <row r="47" spans="1:12" s="178" customFormat="1" x14ac:dyDescent="0.3">
      <c r="B47" s="177"/>
      <c r="C47" s="185"/>
      <c r="G47" s="185"/>
      <c r="H47" s="185"/>
    </row>
    <row r="48" spans="1:12" s="178" customFormat="1" ht="12.75" x14ac:dyDescent="0.2"/>
    <row r="49" s="178" customFormat="1" ht="12.75" x14ac:dyDescent="0.2"/>
    <row r="50" s="178" customFormat="1" ht="12.75" x14ac:dyDescent="0.2"/>
    <row r="51" s="17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 x14ac:dyDescent="0.3">
      <c r="A1" s="484" t="s">
        <v>495</v>
      </c>
      <c r="B1" s="484"/>
      <c r="C1" s="360" t="s">
        <v>109</v>
      </c>
    </row>
    <row r="2" spans="1:3" s="6" customFormat="1" ht="15" x14ac:dyDescent="0.3">
      <c r="A2" s="484"/>
      <c r="B2" s="484"/>
      <c r="C2" s="357" t="str">
        <f>'ფორმა N1'!K2</f>
        <v>01/01/2019-31/12/2019</v>
      </c>
    </row>
    <row r="3" spans="1:3" s="6" customFormat="1" ht="15" x14ac:dyDescent="0.3">
      <c r="A3" s="394" t="s">
        <v>140</v>
      </c>
      <c r="B3" s="358"/>
      <c r="C3" s="359"/>
    </row>
    <row r="4" spans="1:3" s="6" customFormat="1" ht="15" x14ac:dyDescent="0.3">
      <c r="A4" s="112"/>
      <c r="B4" s="358"/>
      <c r="C4" s="359"/>
    </row>
    <row r="5" spans="1:3" s="21" customFormat="1" ht="15" x14ac:dyDescent="0.3">
      <c r="A5" s="485" t="s">
        <v>269</v>
      </c>
      <c r="B5" s="485"/>
      <c r="C5" s="112"/>
    </row>
    <row r="6" spans="1:3" s="21" customFormat="1" ht="15" x14ac:dyDescent="0.3">
      <c r="A6" s="486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6" s="486"/>
      <c r="C6" s="112"/>
    </row>
    <row r="7" spans="1:3" x14ac:dyDescent="0.2">
      <c r="A7" s="395"/>
      <c r="B7" s="395"/>
      <c r="C7" s="395"/>
    </row>
    <row r="8" spans="1:3" x14ac:dyDescent="0.2">
      <c r="A8" s="395"/>
      <c r="B8" s="395"/>
      <c r="C8" s="395"/>
    </row>
    <row r="9" spans="1:3" ht="30" customHeight="1" x14ac:dyDescent="0.2">
      <c r="A9" s="396" t="s">
        <v>64</v>
      </c>
      <c r="B9" s="396" t="s">
        <v>11</v>
      </c>
      <c r="C9" s="397" t="s">
        <v>9</v>
      </c>
    </row>
    <row r="10" spans="1:3" ht="15" x14ac:dyDescent="0.3">
      <c r="A10" s="398">
        <v>1</v>
      </c>
      <c r="B10" s="399" t="s">
        <v>57</v>
      </c>
      <c r="C10" s="414">
        <f>'ფორმა N4'!D11+'ფორმა N5'!D9+'ფორმა N6'!D10</f>
        <v>331110.19612244877</v>
      </c>
    </row>
    <row r="11" spans="1:3" ht="15" x14ac:dyDescent="0.3">
      <c r="A11" s="401">
        <v>1.1000000000000001</v>
      </c>
      <c r="B11" s="399" t="s">
        <v>496</v>
      </c>
      <c r="C11" s="415">
        <f>'ფორმა N4'!D39+'ფორმა N5'!D37</f>
        <v>11300</v>
      </c>
    </row>
    <row r="12" spans="1:3" ht="15" x14ac:dyDescent="0.3">
      <c r="A12" s="402" t="s">
        <v>30</v>
      </c>
      <c r="B12" s="399" t="s">
        <v>497</v>
      </c>
      <c r="C12" s="415">
        <f>'ფორმა N4'!D40+'ფორმა N5'!D38</f>
        <v>0</v>
      </c>
    </row>
    <row r="13" spans="1:3" ht="15" x14ac:dyDescent="0.3">
      <c r="A13" s="401">
        <v>1.2</v>
      </c>
      <c r="B13" s="399" t="s">
        <v>58</v>
      </c>
      <c r="C13" s="415">
        <f>'ფორმა N4'!D12+'ფორმა N5'!D10</f>
        <v>97455.606122448808</v>
      </c>
    </row>
    <row r="14" spans="1:3" ht="15" x14ac:dyDescent="0.3">
      <c r="A14" s="401">
        <v>1.3</v>
      </c>
      <c r="B14" s="399" t="s">
        <v>498</v>
      </c>
      <c r="C14" s="415">
        <f>'ფორმა N4'!D17+'ფორმა N5'!D15+'ფორმა N6'!D17</f>
        <v>20730.21</v>
      </c>
    </row>
    <row r="15" spans="1:3" ht="15" x14ac:dyDescent="0.2">
      <c r="A15" s="483"/>
      <c r="B15" s="483"/>
      <c r="C15" s="483"/>
    </row>
    <row r="16" spans="1:3" ht="30" customHeight="1" x14ac:dyDescent="0.2">
      <c r="A16" s="396" t="s">
        <v>64</v>
      </c>
      <c r="B16" s="396" t="s">
        <v>244</v>
      </c>
      <c r="C16" s="397" t="s">
        <v>67</v>
      </c>
    </row>
    <row r="17" spans="1:4" ht="15" x14ac:dyDescent="0.3">
      <c r="A17" s="398">
        <v>2</v>
      </c>
      <c r="B17" s="399" t="s">
        <v>499</v>
      </c>
      <c r="C17" s="400">
        <f>'ფორმა N2'!D9+'ფორმა N2'!C26+'ფორმა N3'!D9+'ფორმა N3'!C26</f>
        <v>327580</v>
      </c>
    </row>
    <row r="18" spans="1:4" ht="15" x14ac:dyDescent="0.3">
      <c r="A18" s="403">
        <v>2.1</v>
      </c>
      <c r="B18" s="399" t="s">
        <v>500</v>
      </c>
      <c r="C18" s="399">
        <f>'ფორმა N2'!D17+'ფორმა N3'!D17</f>
        <v>238312</v>
      </c>
    </row>
    <row r="19" spans="1:4" ht="15" x14ac:dyDescent="0.3">
      <c r="A19" s="403">
        <v>2.2000000000000002</v>
      </c>
      <c r="B19" s="399" t="s">
        <v>501</v>
      </c>
      <c r="C19" s="399">
        <f>'ფორმა N2'!D18+'ფორმა N3'!D18</f>
        <v>84168</v>
      </c>
    </row>
    <row r="20" spans="1:4" ht="15" x14ac:dyDescent="0.3">
      <c r="A20" s="403">
        <v>2.2999999999999998</v>
      </c>
      <c r="B20" s="399" t="s">
        <v>502</v>
      </c>
      <c r="C20" s="404">
        <f>SUM(C21:C25)</f>
        <v>5100</v>
      </c>
    </row>
    <row r="21" spans="1:4" ht="15" x14ac:dyDescent="0.3">
      <c r="A21" s="402" t="s">
        <v>503</v>
      </c>
      <c r="B21" s="405" t="s">
        <v>504</v>
      </c>
      <c r="C21" s="399">
        <f>'ფორმა N2'!D13+'ფორმა N3'!D13</f>
        <v>5100</v>
      </c>
    </row>
    <row r="22" spans="1:4" ht="15" x14ac:dyDescent="0.3">
      <c r="A22" s="402" t="s">
        <v>505</v>
      </c>
      <c r="B22" s="405" t="s">
        <v>506</v>
      </c>
      <c r="C22" s="399">
        <f>'ფორმა N2'!C27+'ფორმა N3'!C27</f>
        <v>0</v>
      </c>
    </row>
    <row r="23" spans="1:4" ht="15" x14ac:dyDescent="0.3">
      <c r="A23" s="402" t="s">
        <v>507</v>
      </c>
      <c r="B23" s="405" t="s">
        <v>508</v>
      </c>
      <c r="C23" s="399">
        <f>'ფორმა N2'!D14+'ფორმა N3'!D14</f>
        <v>0</v>
      </c>
    </row>
    <row r="24" spans="1:4" ht="15" x14ac:dyDescent="0.3">
      <c r="A24" s="402" t="s">
        <v>509</v>
      </c>
      <c r="B24" s="405" t="s">
        <v>510</v>
      </c>
      <c r="C24" s="399">
        <f>'ფორმა N2'!C31+'ფორმა N3'!C31</f>
        <v>0</v>
      </c>
    </row>
    <row r="25" spans="1:4" ht="15" x14ac:dyDescent="0.3">
      <c r="A25" s="402" t="s">
        <v>511</v>
      </c>
      <c r="B25" s="405" t="s">
        <v>512</v>
      </c>
      <c r="C25" s="399">
        <f>'ფორმა N2'!D11+'ფორმა N3'!D11</f>
        <v>0</v>
      </c>
    </row>
    <row r="26" spans="1:4" ht="15" x14ac:dyDescent="0.3">
      <c r="A26" s="412"/>
      <c r="B26" s="411"/>
      <c r="C26" s="410"/>
    </row>
    <row r="27" spans="1:4" ht="15" x14ac:dyDescent="0.3">
      <c r="A27" s="412"/>
      <c r="B27" s="411"/>
      <c r="C27" s="410"/>
    </row>
    <row r="28" spans="1:4" ht="15" x14ac:dyDescent="0.3">
      <c r="A28" s="21"/>
      <c r="B28" s="21"/>
      <c r="C28" s="21"/>
      <c r="D28" s="409"/>
    </row>
    <row r="29" spans="1:4" ht="15" x14ac:dyDescent="0.3">
      <c r="A29" s="191" t="s">
        <v>107</v>
      </c>
      <c r="B29" s="21"/>
      <c r="C29" s="21"/>
      <c r="D29" s="409"/>
    </row>
    <row r="30" spans="1:4" ht="15" x14ac:dyDescent="0.3">
      <c r="A30" s="21"/>
      <c r="B30" s="21"/>
      <c r="C30" s="21"/>
      <c r="D30" s="409"/>
    </row>
    <row r="31" spans="1:4" ht="15" x14ac:dyDescent="0.3">
      <c r="A31" s="21"/>
      <c r="B31" s="21"/>
      <c r="C31" s="21"/>
      <c r="D31" s="408"/>
    </row>
    <row r="32" spans="1:4" ht="15" x14ac:dyDescent="0.3">
      <c r="B32" s="191" t="s">
        <v>266</v>
      </c>
      <c r="C32" s="21"/>
      <c r="D32" s="408"/>
    </row>
    <row r="33" spans="2:4" ht="15" x14ac:dyDescent="0.3">
      <c r="B33" s="21" t="s">
        <v>265</v>
      </c>
      <c r="C33" s="21"/>
      <c r="D33" s="408"/>
    </row>
    <row r="34" spans="2:4" x14ac:dyDescent="0.2">
      <c r="B34" s="407" t="s">
        <v>139</v>
      </c>
      <c r="D34" s="406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236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237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238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267</v>
      </c>
      <c r="B1" s="233"/>
      <c r="C1" s="463" t="s">
        <v>109</v>
      </c>
      <c r="D1" s="463"/>
      <c r="E1" s="111"/>
    </row>
    <row r="2" spans="1:12" s="6" customFormat="1" x14ac:dyDescent="0.3">
      <c r="A2" s="74" t="s">
        <v>140</v>
      </c>
      <c r="B2" s="233"/>
      <c r="C2" s="464" t="str">
        <f>'ფორმა N1'!K2</f>
        <v>01/01/2019-31/12/2019</v>
      </c>
      <c r="D2" s="465"/>
      <c r="E2" s="111"/>
    </row>
    <row r="3" spans="1:12" s="6" customFormat="1" x14ac:dyDescent="0.3">
      <c r="A3" s="74"/>
      <c r="B3" s="233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34"/>
      <c r="C4" s="74"/>
      <c r="D4" s="74"/>
      <c r="E4" s="106"/>
      <c r="L4" s="6"/>
    </row>
    <row r="5" spans="1:12" s="2" customFormat="1" x14ac:dyDescent="0.3">
      <c r="A5" s="117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235"/>
      <c r="C5" s="59"/>
      <c r="D5" s="59"/>
      <c r="E5" s="106"/>
    </row>
    <row r="6" spans="1:12" s="2" customFormat="1" x14ac:dyDescent="0.3">
      <c r="A6" s="75"/>
      <c r="B6" s="234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244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20">
        <v>1</v>
      </c>
      <c r="B9" s="220" t="s">
        <v>65</v>
      </c>
      <c r="C9" s="83">
        <f>SUM(C10,C26)</f>
        <v>0</v>
      </c>
      <c r="D9" s="83">
        <f>SUM(D10,D26)</f>
        <v>0</v>
      </c>
      <c r="E9" s="111"/>
    </row>
    <row r="10" spans="1:12" s="7" customFormat="1" x14ac:dyDescent="0.3">
      <c r="A10" s="85">
        <v>1.1000000000000001</v>
      </c>
      <c r="B10" s="85" t="s">
        <v>80</v>
      </c>
      <c r="C10" s="83">
        <f>SUM(C11,C12,C16,C19,C25,C26)</f>
        <v>0</v>
      </c>
      <c r="D10" s="83">
        <f>SUM(D11,D12,D16,D19,D24,D25)</f>
        <v>0</v>
      </c>
      <c r="E10" s="111"/>
    </row>
    <row r="11" spans="1:12" s="9" customFormat="1" ht="18" x14ac:dyDescent="0.3">
      <c r="A11" s="86" t="s">
        <v>30</v>
      </c>
      <c r="B11" s="86" t="s">
        <v>79</v>
      </c>
      <c r="C11" s="8"/>
      <c r="D11" s="8"/>
      <c r="E11" s="111"/>
    </row>
    <row r="12" spans="1:12" s="10" customFormat="1" x14ac:dyDescent="0.3">
      <c r="A12" s="86" t="s">
        <v>31</v>
      </c>
      <c r="B12" s="86" t="s">
        <v>302</v>
      </c>
      <c r="C12" s="105">
        <f>SUM(C14:C15)</f>
        <v>0</v>
      </c>
      <c r="D12" s="105">
        <f>SUM(D14:D15)</f>
        <v>0</v>
      </c>
      <c r="E12" s="111"/>
    </row>
    <row r="13" spans="1:12" s="3" customFormat="1" x14ac:dyDescent="0.3">
      <c r="A13" s="95" t="s">
        <v>81</v>
      </c>
      <c r="B13" s="95" t="s">
        <v>305</v>
      </c>
      <c r="C13" s="8"/>
      <c r="D13" s="8"/>
      <c r="E13" s="111"/>
    </row>
    <row r="14" spans="1:12" s="3" customFormat="1" x14ac:dyDescent="0.3">
      <c r="A14" s="95" t="s">
        <v>470</v>
      </c>
      <c r="B14" s="95" t="s">
        <v>469</v>
      </c>
      <c r="C14" s="8"/>
      <c r="D14" s="8"/>
      <c r="E14" s="111"/>
    </row>
    <row r="15" spans="1:12" s="3" customFormat="1" x14ac:dyDescent="0.3">
      <c r="A15" s="95" t="s">
        <v>471</v>
      </c>
      <c r="B15" s="95" t="s">
        <v>97</v>
      </c>
      <c r="C15" s="8"/>
      <c r="D15" s="8"/>
      <c r="E15" s="111"/>
    </row>
    <row r="16" spans="1:12" s="3" customFormat="1" x14ac:dyDescent="0.3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11"/>
    </row>
    <row r="17" spans="1:5" s="3" customFormat="1" x14ac:dyDescent="0.3">
      <c r="A17" s="95" t="s">
        <v>84</v>
      </c>
      <c r="B17" s="95" t="s">
        <v>86</v>
      </c>
      <c r="C17" s="8"/>
      <c r="D17" s="8"/>
      <c r="E17" s="111"/>
    </row>
    <row r="18" spans="1:5" s="3" customFormat="1" ht="30" x14ac:dyDescent="0.3">
      <c r="A18" s="95" t="s">
        <v>85</v>
      </c>
      <c r="B18" s="95" t="s">
        <v>110</v>
      </c>
      <c r="C18" s="8"/>
      <c r="D18" s="8"/>
      <c r="E18" s="111"/>
    </row>
    <row r="19" spans="1:5" s="3" customFormat="1" x14ac:dyDescent="0.3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88</v>
      </c>
      <c r="B20" s="95" t="s">
        <v>89</v>
      </c>
      <c r="C20" s="8"/>
      <c r="D20" s="8"/>
      <c r="E20" s="111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11"/>
    </row>
    <row r="22" spans="1:5" s="3" customFormat="1" x14ac:dyDescent="0.3">
      <c r="A22" s="95" t="s">
        <v>93</v>
      </c>
      <c r="B22" s="95" t="s">
        <v>91</v>
      </c>
      <c r="C22" s="8"/>
      <c r="D22" s="8"/>
      <c r="E22" s="111"/>
    </row>
    <row r="23" spans="1:5" s="3" customFormat="1" x14ac:dyDescent="0.3">
      <c r="A23" s="95" t="s">
        <v>94</v>
      </c>
      <c r="B23" s="95" t="s">
        <v>412</v>
      </c>
      <c r="C23" s="8"/>
      <c r="D23" s="8"/>
      <c r="E23" s="111"/>
    </row>
    <row r="24" spans="1:5" s="3" customFormat="1" x14ac:dyDescent="0.3">
      <c r="A24" s="86" t="s">
        <v>95</v>
      </c>
      <c r="B24" s="86" t="s">
        <v>413</v>
      </c>
      <c r="C24" s="246"/>
      <c r="D24" s="8"/>
      <c r="E24" s="111"/>
    </row>
    <row r="25" spans="1:5" s="3" customFormat="1" x14ac:dyDescent="0.3">
      <c r="A25" s="86" t="s">
        <v>246</v>
      </c>
      <c r="B25" s="86" t="s">
        <v>419</v>
      </c>
      <c r="C25" s="8"/>
      <c r="D25" s="8"/>
      <c r="E25" s="111"/>
    </row>
    <row r="26" spans="1:5" x14ac:dyDescent="0.3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11"/>
    </row>
    <row r="28" spans="1:5" x14ac:dyDescent="0.3">
      <c r="A28" s="228" t="s">
        <v>98</v>
      </c>
      <c r="B28" s="228" t="s">
        <v>303</v>
      </c>
      <c r="C28" s="8"/>
      <c r="D28" s="8"/>
      <c r="E28" s="111"/>
    </row>
    <row r="29" spans="1:5" x14ac:dyDescent="0.3">
      <c r="A29" s="228" t="s">
        <v>99</v>
      </c>
      <c r="B29" s="228" t="s">
        <v>306</v>
      </c>
      <c r="C29" s="8"/>
      <c r="D29" s="8"/>
      <c r="E29" s="111"/>
    </row>
    <row r="30" spans="1:5" x14ac:dyDescent="0.3">
      <c r="A30" s="228" t="s">
        <v>421</v>
      </c>
      <c r="B30" s="228" t="s">
        <v>304</v>
      </c>
      <c r="C30" s="8"/>
      <c r="D30" s="8"/>
      <c r="E30" s="111"/>
    </row>
    <row r="31" spans="1:5" x14ac:dyDescent="0.3">
      <c r="A31" s="86" t="s">
        <v>33</v>
      </c>
      <c r="B31" s="86" t="s">
        <v>469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28" t="s">
        <v>12</v>
      </c>
      <c r="B32" s="228" t="s">
        <v>472</v>
      </c>
      <c r="C32" s="8"/>
      <c r="D32" s="8"/>
      <c r="E32" s="111"/>
    </row>
    <row r="33" spans="1:9" x14ac:dyDescent="0.3">
      <c r="A33" s="228" t="s">
        <v>13</v>
      </c>
      <c r="B33" s="228" t="s">
        <v>473</v>
      </c>
      <c r="C33" s="8"/>
      <c r="D33" s="8"/>
      <c r="E33" s="111"/>
    </row>
    <row r="34" spans="1:9" x14ac:dyDescent="0.3">
      <c r="A34" s="228" t="s">
        <v>276</v>
      </c>
      <c r="B34" s="228" t="s">
        <v>474</v>
      </c>
      <c r="C34" s="8"/>
      <c r="D34" s="8"/>
      <c r="E34" s="111"/>
    </row>
    <row r="35" spans="1:9" s="23" customFormat="1" x14ac:dyDescent="0.3">
      <c r="A35" s="86" t="s">
        <v>34</v>
      </c>
      <c r="B35" s="242" t="s">
        <v>418</v>
      </c>
      <c r="C35" s="8"/>
      <c r="D35" s="8"/>
    </row>
    <row r="36" spans="1:9" s="2" customFormat="1" x14ac:dyDescent="0.3">
      <c r="A36" s="1"/>
      <c r="B36" s="236"/>
      <c r="E36" s="5"/>
    </row>
    <row r="37" spans="1:9" s="2" customFormat="1" x14ac:dyDescent="0.3">
      <c r="B37" s="236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107</v>
      </c>
      <c r="B40" s="236"/>
      <c r="E40" s="5"/>
    </row>
    <row r="41" spans="1:9" s="2" customFormat="1" x14ac:dyDescent="0.3">
      <c r="B41" s="236"/>
      <c r="E41"/>
      <c r="F41"/>
      <c r="G41"/>
      <c r="H41"/>
      <c r="I41"/>
    </row>
    <row r="42" spans="1:9" s="2" customFormat="1" x14ac:dyDescent="0.3">
      <c r="B42" s="236"/>
      <c r="D42" s="12"/>
      <c r="E42"/>
      <c r="F42"/>
      <c r="G42"/>
      <c r="H42"/>
      <c r="I42"/>
    </row>
    <row r="43" spans="1:9" s="2" customFormat="1" x14ac:dyDescent="0.3">
      <c r="A43"/>
      <c r="B43" s="238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36" t="s">
        <v>265</v>
      </c>
      <c r="D44" s="12"/>
      <c r="E44"/>
      <c r="F44"/>
      <c r="G44"/>
      <c r="H44"/>
      <c r="I44"/>
    </row>
    <row r="45" spans="1:9" customFormat="1" ht="12.75" x14ac:dyDescent="0.2">
      <c r="B45" s="239" t="s">
        <v>139</v>
      </c>
    </row>
    <row r="46" spans="1:9" customFormat="1" ht="12.75" x14ac:dyDescent="0.2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115" zoomScaleNormal="100" zoomScaleSheetLayoutView="115" workbookViewId="0">
      <selection activeCell="D65" sqref="D6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478</v>
      </c>
      <c r="B1" s="217"/>
      <c r="C1" s="463" t="s">
        <v>109</v>
      </c>
      <c r="D1" s="463"/>
      <c r="E1" s="89"/>
    </row>
    <row r="2" spans="1:5" s="6" customFormat="1" x14ac:dyDescent="0.3">
      <c r="A2" s="364" t="s">
        <v>480</v>
      </c>
      <c r="B2" s="217"/>
      <c r="C2" s="461" t="str">
        <f>'ფორმა N1'!K2</f>
        <v>01/01/2019-31/12/2019</v>
      </c>
      <c r="D2" s="462"/>
      <c r="E2" s="89"/>
    </row>
    <row r="3" spans="1:5" s="6" customFormat="1" x14ac:dyDescent="0.3">
      <c r="A3" s="364" t="s">
        <v>479</v>
      </c>
      <c r="B3" s="217"/>
      <c r="C3" s="218"/>
      <c r="D3" s="218"/>
      <c r="E3" s="89"/>
    </row>
    <row r="4" spans="1:5" s="6" customFormat="1" x14ac:dyDescent="0.3">
      <c r="A4" s="74" t="s">
        <v>140</v>
      </c>
      <c r="B4" s="217"/>
      <c r="C4" s="218"/>
      <c r="D4" s="218"/>
      <c r="E4" s="89"/>
    </row>
    <row r="5" spans="1:5" s="6" customFormat="1" x14ac:dyDescent="0.3">
      <c r="A5" s="74"/>
      <c r="B5" s="217"/>
      <c r="C5" s="218"/>
      <c r="D5" s="218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19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7"/>
      <c r="B9" s="217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20">
        <v>1</v>
      </c>
      <c r="B11" s="220" t="s">
        <v>57</v>
      </c>
      <c r="C11" s="80">
        <f>SUM(C12,C16,C56,C59,C60,C61,C79)</f>
        <v>153299.46000000002</v>
      </c>
      <c r="D11" s="80">
        <f>SUM(D12,D16,D56,D59,D60,D61,D67,D75,D76)</f>
        <v>164043.45612244881</v>
      </c>
      <c r="E11" s="221"/>
    </row>
    <row r="12" spans="1:5" s="9" customFormat="1" ht="18" x14ac:dyDescent="0.2">
      <c r="A12" s="85">
        <v>1.1000000000000001</v>
      </c>
      <c r="B12" s="85" t="s">
        <v>58</v>
      </c>
      <c r="C12" s="81">
        <f>SUM(C13:C15)</f>
        <v>21760.61</v>
      </c>
      <c r="D12" s="81">
        <f>SUM(D13:D15)</f>
        <v>32504.6061224488</v>
      </c>
      <c r="E12" s="91"/>
    </row>
    <row r="13" spans="1:5" s="10" customFormat="1" x14ac:dyDescent="0.2">
      <c r="A13" s="86" t="s">
        <v>30</v>
      </c>
      <c r="B13" s="86" t="s">
        <v>59</v>
      </c>
      <c r="C13" s="4">
        <f>54655.61-'ფორმა N5'!C11</f>
        <v>20210.61</v>
      </c>
      <c r="D13" s="4">
        <f>54655.6061224488-'ფორმა N5'!D11</f>
        <v>22044.6061224488</v>
      </c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68" t="s">
        <v>482</v>
      </c>
      <c r="B15" s="369" t="s">
        <v>483</v>
      </c>
      <c r="C15" s="369">
        <f>42800-'ფორმა N5'!C13</f>
        <v>1550</v>
      </c>
      <c r="D15" s="369">
        <f>42800-'ფორმა N5'!D13</f>
        <v>10460</v>
      </c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131538.85</v>
      </c>
      <c r="D16" s="82">
        <f>SUM(D17,D20,D32,D33,D34,D35,D38,D39,D46:D50,D54,D55)</f>
        <v>131538.85</v>
      </c>
      <c r="E16" s="221"/>
    </row>
    <row r="17" spans="1:6" s="3" customFormat="1" x14ac:dyDescent="0.2">
      <c r="A17" s="86" t="s">
        <v>32</v>
      </c>
      <c r="B17" s="86" t="s">
        <v>1</v>
      </c>
      <c r="C17" s="81">
        <f>SUM(C18:C19)</f>
        <v>18933.54</v>
      </c>
      <c r="D17" s="81">
        <f>SUM(D18:D19)</f>
        <v>18933.54</v>
      </c>
      <c r="E17" s="93"/>
    </row>
    <row r="18" spans="1:6" s="3" customFormat="1" x14ac:dyDescent="0.2">
      <c r="A18" s="95" t="s">
        <v>98</v>
      </c>
      <c r="B18" s="95" t="s">
        <v>61</v>
      </c>
      <c r="C18" s="4">
        <v>30</v>
      </c>
      <c r="D18" s="222">
        <v>30</v>
      </c>
      <c r="E18" s="93"/>
    </row>
    <row r="19" spans="1:6" s="3" customFormat="1" x14ac:dyDescent="0.2">
      <c r="A19" s="95" t="s">
        <v>99</v>
      </c>
      <c r="B19" s="95" t="s">
        <v>62</v>
      </c>
      <c r="C19" s="4">
        <f>19890.21-986.67</f>
        <v>18903.54</v>
      </c>
      <c r="D19" s="4">
        <f>19890.21-986.67</f>
        <v>18903.54</v>
      </c>
      <c r="E19" s="93"/>
    </row>
    <row r="20" spans="1:6" s="3" customFormat="1" x14ac:dyDescent="0.2">
      <c r="A20" s="86" t="s">
        <v>33</v>
      </c>
      <c r="B20" s="86" t="s">
        <v>2</v>
      </c>
      <c r="C20" s="81">
        <f>SUM(C21:C26,C31)</f>
        <v>4837.7299999999996</v>
      </c>
      <c r="D20" s="81">
        <f>SUM(D21:D26,D31)</f>
        <v>4837.7299999999996</v>
      </c>
      <c r="E20" s="223"/>
      <c r="F20" s="224"/>
    </row>
    <row r="21" spans="1:6" s="227" customFormat="1" ht="30" x14ac:dyDescent="0.2">
      <c r="A21" s="95" t="s">
        <v>12</v>
      </c>
      <c r="B21" s="95" t="s">
        <v>245</v>
      </c>
      <c r="C21" s="225"/>
      <c r="D21" s="38"/>
      <c r="E21" s="226"/>
    </row>
    <row r="22" spans="1:6" s="227" customFormat="1" x14ac:dyDescent="0.2">
      <c r="A22" s="95" t="s">
        <v>13</v>
      </c>
      <c r="B22" s="95" t="s">
        <v>14</v>
      </c>
      <c r="C22" s="225"/>
      <c r="D22" s="39"/>
      <c r="E22" s="226"/>
    </row>
    <row r="23" spans="1:6" s="227" customFormat="1" ht="30" x14ac:dyDescent="0.2">
      <c r="A23" s="95" t="s">
        <v>276</v>
      </c>
      <c r="B23" s="95" t="s">
        <v>22</v>
      </c>
      <c r="C23" s="225"/>
      <c r="D23" s="40"/>
      <c r="E23" s="226"/>
    </row>
    <row r="24" spans="1:6" s="227" customFormat="1" ht="16.5" customHeight="1" x14ac:dyDescent="0.2">
      <c r="A24" s="95" t="s">
        <v>277</v>
      </c>
      <c r="B24" s="95" t="s">
        <v>15</v>
      </c>
      <c r="C24" s="225">
        <f>3314.85+195-'ფორმა N5'!C22</f>
        <v>3087.8599999999997</v>
      </c>
      <c r="D24" s="225">
        <f>3314.85+195-'ფორმა N5'!D22</f>
        <v>3087.8599999999997</v>
      </c>
      <c r="E24" s="225">
        <f>3314.85+195-'ფორმა N5'!E22</f>
        <v>3509.85</v>
      </c>
    </row>
    <row r="25" spans="1:6" s="227" customFormat="1" ht="16.5" customHeight="1" x14ac:dyDescent="0.2">
      <c r="A25" s="95" t="s">
        <v>278</v>
      </c>
      <c r="B25" s="95" t="s">
        <v>16</v>
      </c>
      <c r="C25" s="225"/>
      <c r="D25" s="40"/>
      <c r="E25" s="226"/>
    </row>
    <row r="26" spans="1:6" s="227" customFormat="1" ht="16.5" customHeight="1" x14ac:dyDescent="0.2">
      <c r="A26" s="95" t="s">
        <v>279</v>
      </c>
      <c r="B26" s="95" t="s">
        <v>17</v>
      </c>
      <c r="C26" s="81">
        <f>SUM(C27:C30)</f>
        <v>1749.87</v>
      </c>
      <c r="D26" s="81">
        <f>SUM(D27:D30)</f>
        <v>1749.87</v>
      </c>
      <c r="E26" s="226"/>
    </row>
    <row r="27" spans="1:6" s="227" customFormat="1" ht="16.5" customHeight="1" x14ac:dyDescent="0.2">
      <c r="A27" s="228" t="s">
        <v>280</v>
      </c>
      <c r="B27" s="228" t="s">
        <v>18</v>
      </c>
      <c r="C27" s="225">
        <v>58.77</v>
      </c>
      <c r="D27" s="40">
        <v>58.77</v>
      </c>
      <c r="E27" s="226"/>
    </row>
    <row r="28" spans="1:6" s="227" customFormat="1" ht="16.5" customHeight="1" x14ac:dyDescent="0.2">
      <c r="A28" s="228" t="s">
        <v>281</v>
      </c>
      <c r="B28" s="228" t="s">
        <v>19</v>
      </c>
      <c r="C28" s="225"/>
      <c r="D28" s="40"/>
      <c r="E28" s="226"/>
    </row>
    <row r="29" spans="1:6" s="227" customFormat="1" ht="16.5" customHeight="1" x14ac:dyDescent="0.2">
      <c r="A29" s="228" t="s">
        <v>282</v>
      </c>
      <c r="B29" s="228" t="s">
        <v>20</v>
      </c>
      <c r="C29" s="225">
        <v>1683.6</v>
      </c>
      <c r="D29" s="40">
        <v>1683.6</v>
      </c>
      <c r="E29" s="226"/>
    </row>
    <row r="30" spans="1:6" s="227" customFormat="1" ht="16.5" customHeight="1" x14ac:dyDescent="0.2">
      <c r="A30" s="228" t="s">
        <v>283</v>
      </c>
      <c r="B30" s="228" t="s">
        <v>23</v>
      </c>
      <c r="C30" s="225">
        <v>7.5</v>
      </c>
      <c r="D30" s="41">
        <v>7.5</v>
      </c>
      <c r="E30" s="226"/>
    </row>
    <row r="31" spans="1:6" s="227" customFormat="1" ht="16.5" customHeight="1" x14ac:dyDescent="0.2">
      <c r="A31" s="95" t="s">
        <v>284</v>
      </c>
      <c r="B31" s="95" t="s">
        <v>21</v>
      </c>
      <c r="C31" s="225"/>
      <c r="D31" s="41"/>
      <c r="E31" s="226"/>
    </row>
    <row r="32" spans="1:6" s="3" customFormat="1" ht="16.5" customHeight="1" x14ac:dyDescent="0.2">
      <c r="A32" s="86" t="s">
        <v>34</v>
      </c>
      <c r="B32" s="86" t="s">
        <v>3</v>
      </c>
      <c r="C32" s="4">
        <v>985</v>
      </c>
      <c r="D32" s="222">
        <v>985</v>
      </c>
      <c r="E32" s="223"/>
    </row>
    <row r="33" spans="1:5" s="3" customFormat="1" ht="16.5" customHeight="1" x14ac:dyDescent="0.2">
      <c r="A33" s="86" t="s">
        <v>35</v>
      </c>
      <c r="B33" s="86" t="s">
        <v>4</v>
      </c>
      <c r="C33" s="4"/>
      <c r="D33" s="222"/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22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 x14ac:dyDescent="0.2">
      <c r="A36" s="95" t="s">
        <v>285</v>
      </c>
      <c r="B36" s="95" t="s">
        <v>56</v>
      </c>
      <c r="C36" s="4"/>
      <c r="D36" s="222"/>
      <c r="E36" s="93"/>
    </row>
    <row r="37" spans="1:5" s="3" customFormat="1" ht="16.5" customHeight="1" x14ac:dyDescent="0.2">
      <c r="A37" s="95" t="s">
        <v>286</v>
      </c>
      <c r="B37" s="95" t="s">
        <v>55</v>
      </c>
      <c r="C37" s="4"/>
      <c r="D37" s="222"/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">
        <f>659.99-'ფორმა N5'!C36</f>
        <v>524.99</v>
      </c>
      <c r="D38" s="4">
        <f>659.99-'ფორმა N5'!D36</f>
        <v>524.99</v>
      </c>
      <c r="E38" s="93"/>
    </row>
    <row r="39" spans="1:5" s="3" customFormat="1" ht="16.5" customHeight="1" x14ac:dyDescent="0.2">
      <c r="A39" s="86" t="s">
        <v>39</v>
      </c>
      <c r="B39" s="86" t="s">
        <v>386</v>
      </c>
      <c r="C39" s="81">
        <f>SUM(C40:C45)</f>
        <v>11300</v>
      </c>
      <c r="D39" s="81">
        <f>SUM(D40:D45)</f>
        <v>11300</v>
      </c>
      <c r="E39" s="93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222"/>
      <c r="E40" s="93"/>
    </row>
    <row r="41" spans="1:5" s="3" customFormat="1" ht="16.5" customHeight="1" x14ac:dyDescent="0.2">
      <c r="A41" s="17" t="s">
        <v>342</v>
      </c>
      <c r="B41" s="17" t="s">
        <v>346</v>
      </c>
      <c r="C41" s="4">
        <f>3500+420</f>
        <v>3920</v>
      </c>
      <c r="D41" s="4">
        <f>3500+420</f>
        <v>3920</v>
      </c>
      <c r="E41" s="93"/>
    </row>
    <row r="42" spans="1:5" s="3" customFormat="1" ht="16.5" customHeight="1" x14ac:dyDescent="0.2">
      <c r="A42" s="17" t="s">
        <v>343</v>
      </c>
      <c r="B42" s="17" t="s">
        <v>349</v>
      </c>
      <c r="C42" s="4">
        <v>2280</v>
      </c>
      <c r="D42" s="222">
        <v>2280</v>
      </c>
      <c r="E42" s="93"/>
    </row>
    <row r="43" spans="1:5" s="3" customFormat="1" ht="16.5" customHeight="1" x14ac:dyDescent="0.2">
      <c r="A43" s="17" t="s">
        <v>348</v>
      </c>
      <c r="B43" s="17" t="s">
        <v>350</v>
      </c>
      <c r="C43" s="4"/>
      <c r="D43" s="222"/>
      <c r="E43" s="93"/>
    </row>
    <row r="44" spans="1:5" s="3" customFormat="1" ht="16.5" customHeight="1" x14ac:dyDescent="0.2">
      <c r="A44" s="17" t="s">
        <v>351</v>
      </c>
      <c r="B44" s="17" t="s">
        <v>462</v>
      </c>
      <c r="C44" s="4"/>
      <c r="D44" s="222"/>
      <c r="E44" s="93"/>
    </row>
    <row r="45" spans="1:5" s="3" customFormat="1" ht="16.5" customHeight="1" x14ac:dyDescent="0.2">
      <c r="A45" s="17" t="s">
        <v>463</v>
      </c>
      <c r="B45" s="17" t="s">
        <v>347</v>
      </c>
      <c r="C45" s="4">
        <v>5100</v>
      </c>
      <c r="D45" s="222">
        <v>5100</v>
      </c>
      <c r="E45" s="93"/>
    </row>
    <row r="46" spans="1:5" s="3" customFormat="1" ht="30" x14ac:dyDescent="0.2">
      <c r="A46" s="86" t="s">
        <v>40</v>
      </c>
      <c r="B46" s="86" t="s">
        <v>28</v>
      </c>
      <c r="C46" s="4"/>
      <c r="D46" s="4"/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>
        <f>11175+2480</f>
        <v>13655</v>
      </c>
      <c r="D47" s="4">
        <f>11175+2480</f>
        <v>13655</v>
      </c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>
        <v>2500</v>
      </c>
      <c r="D48" s="222">
        <v>2500</v>
      </c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"/>
      <c r="D49" s="222"/>
      <c r="E49" s="93"/>
    </row>
    <row r="50" spans="1:6" s="3" customFormat="1" ht="16.5" customHeight="1" x14ac:dyDescent="0.2">
      <c r="A50" s="86" t="s">
        <v>44</v>
      </c>
      <c r="B50" s="86" t="s">
        <v>387</v>
      </c>
      <c r="C50" s="81">
        <f>SUM(C51:C53)</f>
        <v>77120.59</v>
      </c>
      <c r="D50" s="81">
        <f>SUM(D51:D53)</f>
        <v>77120.59</v>
      </c>
      <c r="E50" s="93"/>
    </row>
    <row r="51" spans="1:6" s="3" customFormat="1" ht="16.5" customHeight="1" x14ac:dyDescent="0.2">
      <c r="A51" s="95" t="s">
        <v>357</v>
      </c>
      <c r="B51" s="95" t="s">
        <v>360</v>
      </c>
      <c r="C51" s="4">
        <f>90717.59-'ფორმა N5'!C49</f>
        <v>77120.59</v>
      </c>
      <c r="D51" s="4">
        <f>90717.59-'ფორმა N5'!D49</f>
        <v>77120.59</v>
      </c>
      <c r="E51" s="4">
        <f>90717.59-'ფორმა N5'!E49</f>
        <v>90717.59</v>
      </c>
    </row>
    <row r="52" spans="1:6" s="3" customFormat="1" ht="16.5" customHeight="1" x14ac:dyDescent="0.2">
      <c r="A52" s="95" t="s">
        <v>358</v>
      </c>
      <c r="B52" s="95" t="s">
        <v>359</v>
      </c>
      <c r="C52" s="4"/>
      <c r="D52" s="222"/>
      <c r="E52" s="93"/>
    </row>
    <row r="53" spans="1:6" s="3" customFormat="1" ht="16.5" customHeight="1" x14ac:dyDescent="0.2">
      <c r="A53" s="95" t="s">
        <v>361</v>
      </c>
      <c r="B53" s="95" t="s">
        <v>362</v>
      </c>
      <c r="C53" s="4"/>
      <c r="D53" s="222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22"/>
      <c r="E54" s="93"/>
    </row>
    <row r="55" spans="1:6" s="3" customFormat="1" ht="16.5" customHeight="1" x14ac:dyDescent="0.2">
      <c r="A55" s="86" t="s">
        <v>46</v>
      </c>
      <c r="B55" s="86" t="s">
        <v>6</v>
      </c>
      <c r="C55" s="4">
        <f>1022+550+110</f>
        <v>1682</v>
      </c>
      <c r="D55" s="4">
        <f>1022+550+110</f>
        <v>1682</v>
      </c>
      <c r="E55" s="223"/>
      <c r="F55" s="224"/>
    </row>
    <row r="56" spans="1:6" s="3" customFormat="1" ht="30" x14ac:dyDescent="0.2">
      <c r="A56" s="85">
        <v>1.3</v>
      </c>
      <c r="B56" s="85" t="s">
        <v>392</v>
      </c>
      <c r="C56" s="82">
        <f>SUM(C57:C58)</f>
        <v>0</v>
      </c>
      <c r="D56" s="82">
        <f>SUM(D57:D58)</f>
        <v>0</v>
      </c>
      <c r="E56" s="223"/>
      <c r="F56" s="224"/>
    </row>
    <row r="57" spans="1:6" s="3" customFormat="1" ht="30" x14ac:dyDescent="0.2">
      <c r="A57" s="86" t="s">
        <v>50</v>
      </c>
      <c r="B57" s="86" t="s">
        <v>48</v>
      </c>
      <c r="C57" s="4"/>
      <c r="D57" s="222"/>
      <c r="E57" s="223"/>
      <c r="F57" s="224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22"/>
      <c r="E58" s="223"/>
      <c r="F58" s="224"/>
    </row>
    <row r="59" spans="1:6" s="3" customFormat="1" x14ac:dyDescent="0.2">
      <c r="A59" s="85">
        <v>1.4</v>
      </c>
      <c r="B59" s="85" t="s">
        <v>394</v>
      </c>
      <c r="C59" s="4"/>
      <c r="D59" s="222"/>
      <c r="E59" s="223"/>
      <c r="F59" s="224"/>
    </row>
    <row r="60" spans="1:6" s="227" customFormat="1" x14ac:dyDescent="0.2">
      <c r="A60" s="85">
        <v>1.5</v>
      </c>
      <c r="B60" s="85" t="s">
        <v>7</v>
      </c>
      <c r="C60" s="225"/>
      <c r="D60" s="40"/>
      <c r="E60" s="226"/>
    </row>
    <row r="61" spans="1:6" s="227" customFormat="1" x14ac:dyDescent="0.3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6"/>
    </row>
    <row r="62" spans="1:6" s="227" customFormat="1" x14ac:dyDescent="0.2">
      <c r="A62" s="86" t="s">
        <v>292</v>
      </c>
      <c r="B62" s="46" t="s">
        <v>52</v>
      </c>
      <c r="C62" s="225"/>
      <c r="D62" s="40"/>
      <c r="E62" s="226"/>
    </row>
    <row r="63" spans="1:6" s="227" customFormat="1" ht="30" x14ac:dyDescent="0.2">
      <c r="A63" s="86" t="s">
        <v>293</v>
      </c>
      <c r="B63" s="46" t="s">
        <v>54</v>
      </c>
      <c r="C63" s="225"/>
      <c r="D63" s="40"/>
      <c r="E63" s="226"/>
    </row>
    <row r="64" spans="1:6" s="227" customFormat="1" x14ac:dyDescent="0.2">
      <c r="A64" s="86" t="s">
        <v>294</v>
      </c>
      <c r="B64" s="46" t="s">
        <v>53</v>
      </c>
      <c r="C64" s="40"/>
      <c r="D64" s="40"/>
      <c r="E64" s="226"/>
    </row>
    <row r="65" spans="1:5" s="227" customFormat="1" x14ac:dyDescent="0.2">
      <c r="A65" s="86" t="s">
        <v>295</v>
      </c>
      <c r="B65" s="46" t="s">
        <v>27</v>
      </c>
      <c r="C65" s="225">
        <v>0</v>
      </c>
      <c r="D65" s="40">
        <v>0</v>
      </c>
      <c r="E65" s="226"/>
    </row>
    <row r="66" spans="1:5" s="227" customFormat="1" x14ac:dyDescent="0.2">
      <c r="A66" s="86" t="s">
        <v>323</v>
      </c>
      <c r="B66" s="46" t="s">
        <v>324</v>
      </c>
      <c r="C66" s="225"/>
      <c r="D66" s="40"/>
      <c r="E66" s="226"/>
    </row>
    <row r="67" spans="1:5" x14ac:dyDescent="0.3">
      <c r="A67" s="220">
        <v>2</v>
      </c>
      <c r="B67" s="220" t="s">
        <v>388</v>
      </c>
      <c r="C67" s="229"/>
      <c r="D67" s="83">
        <f>SUM(D68:D74)</f>
        <v>0</v>
      </c>
      <c r="E67" s="94"/>
    </row>
    <row r="68" spans="1:5" x14ac:dyDescent="0.3">
      <c r="A68" s="96">
        <v>2.1</v>
      </c>
      <c r="B68" s="230" t="s">
        <v>100</v>
      </c>
      <c r="C68" s="231"/>
      <c r="D68" s="22"/>
      <c r="E68" s="94"/>
    </row>
    <row r="69" spans="1:5" x14ac:dyDescent="0.3">
      <c r="A69" s="96">
        <v>2.2000000000000002</v>
      </c>
      <c r="B69" s="230" t="s">
        <v>389</v>
      </c>
      <c r="C69" s="231"/>
      <c r="D69" s="22"/>
      <c r="E69" s="94"/>
    </row>
    <row r="70" spans="1:5" x14ac:dyDescent="0.3">
      <c r="A70" s="96">
        <v>2.2999999999999998</v>
      </c>
      <c r="B70" s="230" t="s">
        <v>104</v>
      </c>
      <c r="C70" s="231"/>
      <c r="D70" s="22"/>
      <c r="E70" s="94"/>
    </row>
    <row r="71" spans="1:5" x14ac:dyDescent="0.3">
      <c r="A71" s="96">
        <v>2.4</v>
      </c>
      <c r="B71" s="230" t="s">
        <v>103</v>
      </c>
      <c r="C71" s="231"/>
      <c r="D71" s="22"/>
      <c r="E71" s="94"/>
    </row>
    <row r="72" spans="1:5" x14ac:dyDescent="0.3">
      <c r="A72" s="96">
        <v>2.5</v>
      </c>
      <c r="B72" s="230" t="s">
        <v>390</v>
      </c>
      <c r="C72" s="231"/>
      <c r="D72" s="22"/>
      <c r="E72" s="94"/>
    </row>
    <row r="73" spans="1:5" x14ac:dyDescent="0.3">
      <c r="A73" s="96">
        <v>2.6</v>
      </c>
      <c r="B73" s="230" t="s">
        <v>101</v>
      </c>
      <c r="C73" s="231"/>
      <c r="D73" s="22"/>
      <c r="E73" s="94"/>
    </row>
    <row r="74" spans="1:5" x14ac:dyDescent="0.3">
      <c r="A74" s="96">
        <v>2.7</v>
      </c>
      <c r="B74" s="230" t="s">
        <v>102</v>
      </c>
      <c r="C74" s="232"/>
      <c r="D74" s="22"/>
      <c r="E74" s="94"/>
    </row>
    <row r="75" spans="1:5" x14ac:dyDescent="0.3">
      <c r="A75" s="220">
        <v>3</v>
      </c>
      <c r="B75" s="220" t="s">
        <v>417</v>
      </c>
      <c r="C75" s="83"/>
      <c r="D75" s="22"/>
      <c r="E75" s="94"/>
    </row>
    <row r="76" spans="1:5" x14ac:dyDescent="0.3">
      <c r="A76" s="220">
        <v>4</v>
      </c>
      <c r="B76" s="220" t="s">
        <v>247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248</v>
      </c>
      <c r="C77" s="231"/>
      <c r="D77" s="8"/>
      <c r="E77" s="94"/>
    </row>
    <row r="78" spans="1:5" x14ac:dyDescent="0.3">
      <c r="A78" s="96">
        <v>4.2</v>
      </c>
      <c r="B78" s="96" t="s">
        <v>249</v>
      </c>
      <c r="C78" s="232"/>
      <c r="D78" s="8"/>
      <c r="E78" s="94"/>
    </row>
    <row r="79" spans="1:5" x14ac:dyDescent="0.3">
      <c r="A79" s="220">
        <v>5</v>
      </c>
      <c r="B79" s="220" t="s">
        <v>274</v>
      </c>
      <c r="C79" s="248"/>
      <c r="D79" s="232"/>
      <c r="E79" s="94"/>
    </row>
    <row r="80" spans="1:5" x14ac:dyDescent="0.3">
      <c r="B80" s="44"/>
    </row>
    <row r="81" spans="1:9" x14ac:dyDescent="0.3">
      <c r="A81" s="466" t="s">
        <v>464</v>
      </c>
      <c r="B81" s="466"/>
      <c r="C81" s="466"/>
      <c r="D81" s="466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80" zoomScaleNormal="100" zoomScaleSheetLayoutView="80" workbookViewId="0">
      <selection activeCell="B12" sqref="B12"/>
    </sheetView>
  </sheetViews>
  <sheetFormatPr defaultRowHeight="15" x14ac:dyDescent="0.3"/>
  <cols>
    <col min="1" max="1" width="13.2851562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313</v>
      </c>
      <c r="B1" s="75"/>
      <c r="C1" s="463" t="s">
        <v>109</v>
      </c>
      <c r="D1" s="463"/>
      <c r="E1" s="89"/>
    </row>
    <row r="2" spans="1:5" s="6" customFormat="1" x14ac:dyDescent="0.3">
      <c r="A2" s="72" t="s">
        <v>314</v>
      </c>
      <c r="B2" s="75"/>
      <c r="C2" s="461" t="str">
        <f>'ფორმა N1'!K2</f>
        <v>01/01/2019-31/12/2019</v>
      </c>
      <c r="D2" s="461"/>
      <c r="E2" s="89"/>
    </row>
    <row r="3" spans="1:5" s="6" customFormat="1" x14ac:dyDescent="0.3">
      <c r="A3" s="74" t="s">
        <v>140</v>
      </c>
      <c r="B3" s="72"/>
      <c r="C3" s="153"/>
      <c r="D3" s="153"/>
      <c r="E3" s="89"/>
    </row>
    <row r="4" spans="1:5" s="6" customFormat="1" x14ac:dyDescent="0.3">
      <c r="A4" s="74"/>
      <c r="B4" s="74"/>
      <c r="C4" s="153"/>
      <c r="D4" s="153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2"/>
      <c r="B8" s="152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315</v>
      </c>
      <c r="B10" s="96" t="s">
        <v>524</v>
      </c>
      <c r="C10" s="4">
        <v>200</v>
      </c>
      <c r="D10" s="4">
        <v>200</v>
      </c>
      <c r="E10" s="91"/>
    </row>
    <row r="11" spans="1:5" s="10" customFormat="1" x14ac:dyDescent="0.2">
      <c r="A11" s="96" t="s">
        <v>317</v>
      </c>
      <c r="B11" s="85" t="s">
        <v>523</v>
      </c>
      <c r="C11" s="4">
        <f>1022+110</f>
        <v>1132</v>
      </c>
      <c r="D11" s="4">
        <f>1022+110</f>
        <v>1132</v>
      </c>
      <c r="E11" s="92"/>
    </row>
    <row r="12" spans="1:5" s="10" customFormat="1" x14ac:dyDescent="0.2">
      <c r="A12" s="96" t="s">
        <v>318</v>
      </c>
      <c r="B12" s="85" t="s">
        <v>525</v>
      </c>
      <c r="C12" s="4">
        <v>550</v>
      </c>
      <c r="D12" s="4">
        <v>550</v>
      </c>
      <c r="E12" s="92"/>
    </row>
    <row r="13" spans="1:5" x14ac:dyDescent="0.3">
      <c r="A13" s="97"/>
      <c r="B13" s="97" t="s">
        <v>322</v>
      </c>
      <c r="C13" s="84">
        <f>SUM(C10:C12)</f>
        <v>1882</v>
      </c>
      <c r="D13" s="84">
        <f>SUM(D10:D12)</f>
        <v>1882</v>
      </c>
      <c r="E13" s="94"/>
    </row>
    <row r="14" spans="1:5" x14ac:dyDescent="0.3">
      <c r="A14" s="44"/>
      <c r="B14" s="44"/>
    </row>
    <row r="15" spans="1:5" x14ac:dyDescent="0.3">
      <c r="A15" s="241" t="s">
        <v>407</v>
      </c>
      <c r="E15" s="5"/>
    </row>
    <row r="16" spans="1:5" x14ac:dyDescent="0.3">
      <c r="A16" s="2" t="s">
        <v>408</v>
      </c>
    </row>
    <row r="17" spans="1:9" x14ac:dyDescent="0.3">
      <c r="A17" s="194" t="s">
        <v>409</v>
      </c>
    </row>
    <row r="18" spans="1:9" x14ac:dyDescent="0.3">
      <c r="A18" s="194"/>
    </row>
    <row r="19" spans="1:9" x14ac:dyDescent="0.3">
      <c r="A19" s="194" t="s">
        <v>337</v>
      </c>
    </row>
    <row r="20" spans="1:9" s="23" customFormat="1" ht="12.75" x14ac:dyDescent="0.2"/>
    <row r="21" spans="1:9" x14ac:dyDescent="0.3">
      <c r="A21" s="67" t="s">
        <v>107</v>
      </c>
      <c r="E21" s="5"/>
    </row>
    <row r="22" spans="1:9" x14ac:dyDescent="0.3">
      <c r="E22"/>
      <c r="F22"/>
      <c r="G22"/>
      <c r="H22"/>
      <c r="I22"/>
    </row>
    <row r="23" spans="1:9" x14ac:dyDescent="0.3">
      <c r="D23" s="12"/>
      <c r="E23"/>
      <c r="F23"/>
      <c r="G23"/>
      <c r="H23"/>
      <c r="I23"/>
    </row>
    <row r="24" spans="1:9" x14ac:dyDescent="0.3">
      <c r="A24" s="67"/>
      <c r="B24" s="67" t="s">
        <v>266</v>
      </c>
      <c r="D24" s="12"/>
      <c r="E24"/>
      <c r="F24"/>
      <c r="G24"/>
      <c r="H24"/>
      <c r="I24"/>
    </row>
    <row r="25" spans="1:9" x14ac:dyDescent="0.3">
      <c r="B25" s="2" t="s">
        <v>265</v>
      </c>
      <c r="D25" s="12"/>
      <c r="E25"/>
      <c r="F25"/>
      <c r="G25"/>
      <c r="H25"/>
      <c r="I25"/>
    </row>
    <row r="26" spans="1:9" customFormat="1" ht="12.75" x14ac:dyDescent="0.2">
      <c r="A26" s="64"/>
      <c r="B26" s="64" t="s">
        <v>139</v>
      </c>
    </row>
    <row r="27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view="pageBreakPreview" topLeftCell="A10" zoomScale="80" zoomScaleNormal="100" zoomScaleSheetLayoutView="80" workbookViewId="0">
      <selection activeCell="E22" sqref="E22"/>
    </sheetView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8.42578125" style="178" bestFit="1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3" ht="15" x14ac:dyDescent="0.3">
      <c r="A1" s="72" t="s">
        <v>391</v>
      </c>
      <c r="B1" s="72"/>
      <c r="C1" s="75"/>
      <c r="D1" s="75"/>
      <c r="E1" s="75"/>
      <c r="F1" s="75"/>
      <c r="G1" s="208"/>
      <c r="H1" s="208"/>
      <c r="I1" s="463" t="s">
        <v>109</v>
      </c>
      <c r="J1" s="463"/>
    </row>
    <row r="2" spans="1:13" ht="15" x14ac:dyDescent="0.3">
      <c r="A2" s="74" t="s">
        <v>140</v>
      </c>
      <c r="B2" s="72"/>
      <c r="C2" s="75"/>
      <c r="D2" s="75"/>
      <c r="E2" s="75"/>
      <c r="F2" s="75"/>
      <c r="G2" s="208"/>
      <c r="H2" s="208"/>
      <c r="I2" s="461" t="str">
        <f>'ფორმა N1'!K2</f>
        <v>01/01/2019-31/12/2019</v>
      </c>
      <c r="J2" s="461"/>
    </row>
    <row r="3" spans="1:13" ht="15" x14ac:dyDescent="0.3">
      <c r="A3" s="74"/>
      <c r="B3" s="74"/>
      <c r="C3" s="72"/>
      <c r="D3" s="72"/>
      <c r="E3" s="72"/>
      <c r="F3" s="72"/>
      <c r="G3" s="155"/>
      <c r="H3" s="155"/>
      <c r="I3" s="208"/>
    </row>
    <row r="4" spans="1:13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3" ht="15" x14ac:dyDescent="0.3">
      <c r="A5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78"/>
      <c r="C5" s="78"/>
      <c r="D5" s="78"/>
      <c r="E5" s="78"/>
      <c r="F5" s="78"/>
      <c r="G5" s="79"/>
      <c r="H5" s="79"/>
      <c r="I5" s="79"/>
    </row>
    <row r="6" spans="1:13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3" ht="15" x14ac:dyDescent="0.2">
      <c r="A7" s="154"/>
      <c r="B7" s="154"/>
      <c r="C7" s="154"/>
      <c r="D7" s="201"/>
      <c r="E7" s="154"/>
      <c r="F7" s="154"/>
      <c r="G7" s="76"/>
      <c r="H7" s="76"/>
      <c r="I7" s="76"/>
    </row>
    <row r="8" spans="1:13" ht="45" x14ac:dyDescent="0.2">
      <c r="A8" s="439" t="s">
        <v>64</v>
      </c>
      <c r="B8" s="439" t="s">
        <v>326</v>
      </c>
      <c r="C8" s="439" t="s">
        <v>327</v>
      </c>
      <c r="D8" s="439" t="s">
        <v>227</v>
      </c>
      <c r="E8" s="439" t="s">
        <v>331</v>
      </c>
      <c r="F8" s="439" t="s">
        <v>335</v>
      </c>
      <c r="G8" s="439" t="s">
        <v>10</v>
      </c>
      <c r="H8" s="439" t="s">
        <v>9</v>
      </c>
      <c r="I8" s="439" t="s">
        <v>376</v>
      </c>
      <c r="J8" s="211" t="s">
        <v>334</v>
      </c>
    </row>
    <row r="9" spans="1:13" ht="15" x14ac:dyDescent="0.2">
      <c r="A9" s="96">
        <v>1</v>
      </c>
      <c r="B9" s="96" t="s">
        <v>526</v>
      </c>
      <c r="C9" s="96" t="s">
        <v>527</v>
      </c>
      <c r="D9" s="96" t="s">
        <v>528</v>
      </c>
      <c r="E9" s="96"/>
      <c r="F9" s="96" t="s">
        <v>334</v>
      </c>
      <c r="G9" s="438">
        <f>5357.14285714286-H10-1531</f>
        <v>2295.5306121428594</v>
      </c>
      <c r="H9" s="438">
        <f>3826.53061214286-1200</f>
        <v>2626.5306121428598</v>
      </c>
      <c r="I9" s="438">
        <f>H9*0.98*0.2</f>
        <v>514.79999998000051</v>
      </c>
      <c r="J9" s="211" t="s">
        <v>0</v>
      </c>
      <c r="M9" s="441"/>
    </row>
    <row r="10" spans="1:13" ht="30" x14ac:dyDescent="0.2">
      <c r="A10" s="96">
        <v>2</v>
      </c>
      <c r="B10" s="96" t="s">
        <v>526</v>
      </c>
      <c r="C10" s="96" t="s">
        <v>527</v>
      </c>
      <c r="D10" s="96" t="s">
        <v>528</v>
      </c>
      <c r="E10" s="96"/>
      <c r="F10" s="438" t="s">
        <v>599</v>
      </c>
      <c r="G10" s="438">
        <v>1530.612245</v>
      </c>
      <c r="H10" s="438">
        <v>1530.612245</v>
      </c>
      <c r="I10" s="438">
        <f t="shared" ref="I10:I31" si="0">H10*0.98*0.2</f>
        <v>300.00000002000002</v>
      </c>
      <c r="J10" s="211"/>
    </row>
    <row r="11" spans="1:13" ht="15" x14ac:dyDescent="0.2">
      <c r="A11" s="96">
        <v>3</v>
      </c>
      <c r="B11" s="96" t="s">
        <v>544</v>
      </c>
      <c r="C11" s="96" t="s">
        <v>545</v>
      </c>
      <c r="D11" s="96" t="s">
        <v>529</v>
      </c>
      <c r="E11" s="96"/>
      <c r="F11" s="96" t="s">
        <v>334</v>
      </c>
      <c r="G11" s="438">
        <f>4591.83673469388-765.31-765.31</f>
        <v>3061.2167346938804</v>
      </c>
      <c r="H11" s="438">
        <f>4591.83673469388-765.31*2</f>
        <v>3061.2167346938804</v>
      </c>
      <c r="I11" s="438">
        <f t="shared" si="0"/>
        <v>599.99848000000054</v>
      </c>
    </row>
    <row r="12" spans="1:13" ht="30" x14ac:dyDescent="0.2">
      <c r="A12" s="96">
        <v>4</v>
      </c>
      <c r="B12" s="96" t="s">
        <v>544</v>
      </c>
      <c r="C12" s="96" t="s">
        <v>545</v>
      </c>
      <c r="D12" s="96" t="s">
        <v>529</v>
      </c>
      <c r="E12" s="96"/>
      <c r="F12" s="438" t="s">
        <v>599</v>
      </c>
      <c r="G12" s="438">
        <v>765.31</v>
      </c>
      <c r="H12" s="438">
        <v>765.31</v>
      </c>
      <c r="I12" s="438">
        <f t="shared" si="0"/>
        <v>150.00075999999999</v>
      </c>
    </row>
    <row r="13" spans="1:13" ht="30" x14ac:dyDescent="0.2">
      <c r="A13" s="96">
        <v>5</v>
      </c>
      <c r="B13" s="96" t="s">
        <v>546</v>
      </c>
      <c r="C13" s="96" t="s">
        <v>547</v>
      </c>
      <c r="D13" s="96" t="s">
        <v>530</v>
      </c>
      <c r="E13" s="96"/>
      <c r="F13" s="438" t="s">
        <v>599</v>
      </c>
      <c r="G13" s="438">
        <f>9821.42857142857+892.857142857143-2678.57</f>
        <v>8035.7157142857141</v>
      </c>
      <c r="H13" s="438">
        <f>9821.42857142857+892.857142857143-2678.57</f>
        <v>8035.7157142857141</v>
      </c>
      <c r="I13" s="438">
        <f t="shared" si="0"/>
        <v>1575.00028</v>
      </c>
    </row>
    <row r="14" spans="1:13" ht="15" x14ac:dyDescent="0.2">
      <c r="A14" s="96">
        <v>6</v>
      </c>
      <c r="B14" s="96" t="s">
        <v>548</v>
      </c>
      <c r="C14" s="96" t="s">
        <v>549</v>
      </c>
      <c r="D14" s="96" t="s">
        <v>531</v>
      </c>
      <c r="E14" s="96"/>
      <c r="F14" s="96" t="s">
        <v>334</v>
      </c>
      <c r="G14" s="438">
        <f>4081.63265306122-382.65</f>
        <v>3698.9826530612199</v>
      </c>
      <c r="H14" s="438">
        <f>4081.63265306122-382.65</f>
        <v>3698.9826530612199</v>
      </c>
      <c r="I14" s="438">
        <f t="shared" si="0"/>
        <v>725.00059999999917</v>
      </c>
    </row>
    <row r="15" spans="1:13" ht="15" x14ac:dyDescent="0.2">
      <c r="A15" s="96">
        <v>7</v>
      </c>
      <c r="B15" s="96" t="s">
        <v>550</v>
      </c>
      <c r="C15" s="96" t="s">
        <v>551</v>
      </c>
      <c r="D15" s="96" t="s">
        <v>532</v>
      </c>
      <c r="E15" s="96"/>
      <c r="F15" s="96" t="s">
        <v>334</v>
      </c>
      <c r="G15" s="438">
        <f>11224.49-G16-2040.82</f>
        <v>2040.8100000000002</v>
      </c>
      <c r="H15" s="438">
        <f>G15</f>
        <v>2040.8100000000002</v>
      </c>
      <c r="I15" s="438">
        <f t="shared" si="0"/>
        <v>399.99876000000006</v>
      </c>
    </row>
    <row r="16" spans="1:13" ht="30" x14ac:dyDescent="0.2">
      <c r="A16" s="96">
        <v>8</v>
      </c>
      <c r="B16" s="96" t="s">
        <v>550</v>
      </c>
      <c r="C16" s="96" t="s">
        <v>551</v>
      </c>
      <c r="D16" s="96" t="s">
        <v>532</v>
      </c>
      <c r="E16" s="96"/>
      <c r="F16" s="438" t="s">
        <v>599</v>
      </c>
      <c r="G16" s="438">
        <f>7142.86</f>
        <v>7142.86</v>
      </c>
      <c r="H16" s="438">
        <f>7142.86</f>
        <v>7142.86</v>
      </c>
      <c r="I16" s="438">
        <f t="shared" si="0"/>
        <v>1400.00056</v>
      </c>
    </row>
    <row r="17" spans="1:9" ht="15" x14ac:dyDescent="0.2">
      <c r="A17" s="96">
        <v>9</v>
      </c>
      <c r="B17" s="96" t="s">
        <v>552</v>
      </c>
      <c r="C17" s="96" t="s">
        <v>553</v>
      </c>
      <c r="D17" s="96">
        <v>1014006245</v>
      </c>
      <c r="E17" s="96"/>
      <c r="F17" s="96" t="s">
        <v>334</v>
      </c>
      <c r="G17" s="438">
        <f>1403.0612244898+7270.40816326531-765-2806</f>
        <v>5102.469387755109</v>
      </c>
      <c r="H17" s="438">
        <f>1403.0612244898+7270.40816326531-765-2806</f>
        <v>5102.469387755109</v>
      </c>
      <c r="I17" s="438">
        <f t="shared" si="0"/>
        <v>1000.0840000000013</v>
      </c>
    </row>
    <row r="18" spans="1:9" ht="15" x14ac:dyDescent="0.2">
      <c r="A18" s="96">
        <v>10</v>
      </c>
      <c r="B18" s="96" t="s">
        <v>554</v>
      </c>
      <c r="C18" s="96" t="s">
        <v>555</v>
      </c>
      <c r="D18" s="96" t="s">
        <v>534</v>
      </c>
      <c r="E18" s="96"/>
      <c r="F18" s="96" t="s">
        <v>334</v>
      </c>
      <c r="G18" s="438">
        <f>13392.8571428571-3826.53</f>
        <v>9566.3271428570988</v>
      </c>
      <c r="H18" s="438">
        <f>13392.8571428571-3826.53</f>
        <v>9566.3271428570988</v>
      </c>
      <c r="I18" s="438">
        <f t="shared" si="0"/>
        <v>1875.0001199999915</v>
      </c>
    </row>
    <row r="19" spans="1:9" ht="30" x14ac:dyDescent="0.2">
      <c r="A19" s="96">
        <v>11</v>
      </c>
      <c r="B19" s="96" t="s">
        <v>552</v>
      </c>
      <c r="C19" s="96" t="s">
        <v>556</v>
      </c>
      <c r="D19" s="96" t="s">
        <v>535</v>
      </c>
      <c r="E19" s="96"/>
      <c r="F19" s="438" t="s">
        <v>599</v>
      </c>
      <c r="G19" s="438">
        <f>2295.91836734694+459.18-'ფორმა 5.2'!G9</f>
        <v>2066.3228571428585</v>
      </c>
      <c r="H19" s="438">
        <f>2295.91836734694+459.18-'ფორმა 5.2'!H9</f>
        <v>2206.09836734694</v>
      </c>
      <c r="I19" s="438">
        <f t="shared" si="0"/>
        <v>432.3952800000003</v>
      </c>
    </row>
    <row r="20" spans="1:9" ht="30" x14ac:dyDescent="0.2">
      <c r="A20" s="96">
        <v>12</v>
      </c>
      <c r="B20" s="96" t="s">
        <v>557</v>
      </c>
      <c r="C20" s="96" t="s">
        <v>558</v>
      </c>
      <c r="D20" s="96" t="s">
        <v>536</v>
      </c>
      <c r="E20" s="96"/>
      <c r="F20" s="438" t="s">
        <v>599</v>
      </c>
      <c r="G20" s="438">
        <f>4846.9387755102-1531</f>
        <v>3315.9387755101998</v>
      </c>
      <c r="H20" s="438">
        <f>4846.9387755102-1200</f>
        <v>3646.9387755101998</v>
      </c>
      <c r="I20" s="438">
        <f t="shared" si="0"/>
        <v>714.79999999999927</v>
      </c>
    </row>
    <row r="21" spans="1:9" ht="30" x14ac:dyDescent="0.2">
      <c r="A21" s="96">
        <v>13</v>
      </c>
      <c r="B21" s="96" t="s">
        <v>559</v>
      </c>
      <c r="C21" s="96" t="s">
        <v>560</v>
      </c>
      <c r="D21" s="96" t="s">
        <v>537</v>
      </c>
      <c r="E21" s="96"/>
      <c r="F21" s="438" t="s">
        <v>599</v>
      </c>
      <c r="G21" s="438">
        <f>3443.87755102041-1148</f>
        <v>2295.87755102041</v>
      </c>
      <c r="H21" s="438">
        <f>3443.87755102041-900</f>
        <v>2543.87755102041</v>
      </c>
      <c r="I21" s="438">
        <f t="shared" si="0"/>
        <v>498.60000000000036</v>
      </c>
    </row>
    <row r="22" spans="1:9" ht="30" x14ac:dyDescent="0.2">
      <c r="A22" s="96">
        <v>14</v>
      </c>
      <c r="B22" s="96" t="s">
        <v>561</v>
      </c>
      <c r="C22" s="96" t="s">
        <v>562</v>
      </c>
      <c r="D22" s="96" t="s">
        <v>538</v>
      </c>
      <c r="E22" s="96"/>
      <c r="F22" s="438" t="s">
        <v>599</v>
      </c>
      <c r="G22" s="438">
        <f>892.86+2678.57+446-1339</f>
        <v>2678.4300000000003</v>
      </c>
      <c r="H22" s="438">
        <f>892.86+2678.57+446-1339</f>
        <v>2678.4300000000003</v>
      </c>
      <c r="I22" s="438">
        <f t="shared" si="0"/>
        <v>524.97228000000007</v>
      </c>
    </row>
    <row r="23" spans="1:9" ht="15" x14ac:dyDescent="0.2">
      <c r="A23" s="96">
        <v>15</v>
      </c>
      <c r="B23" s="96" t="s">
        <v>563</v>
      </c>
      <c r="C23" s="96" t="s">
        <v>564</v>
      </c>
      <c r="D23" s="96" t="s">
        <v>539</v>
      </c>
      <c r="E23" s="96"/>
      <c r="F23" s="96" t="s">
        <v>334</v>
      </c>
      <c r="G23" s="438">
        <f>10187.1-G24-2551.02</f>
        <v>271.86000000000013</v>
      </c>
      <c r="H23" s="438">
        <f>10187.1-H24-2551.02</f>
        <v>271.86000000000013</v>
      </c>
      <c r="I23" s="438">
        <f t="shared" si="0"/>
        <v>53.284560000000027</v>
      </c>
    </row>
    <row r="24" spans="1:9" ht="30" x14ac:dyDescent="0.2">
      <c r="A24" s="96">
        <v>16</v>
      </c>
      <c r="B24" s="96" t="s">
        <v>563</v>
      </c>
      <c r="C24" s="96" t="s">
        <v>564</v>
      </c>
      <c r="D24" s="96" t="s">
        <v>539</v>
      </c>
      <c r="E24" s="96"/>
      <c r="F24" s="438" t="s">
        <v>599</v>
      </c>
      <c r="G24" s="438">
        <f>7364.22</f>
        <v>7364.22</v>
      </c>
      <c r="H24" s="438">
        <f>G24</f>
        <v>7364.22</v>
      </c>
      <c r="I24" s="438">
        <f t="shared" si="0"/>
        <v>1443.3871200000001</v>
      </c>
    </row>
    <row r="25" spans="1:9" ht="15" x14ac:dyDescent="0.2">
      <c r="A25" s="96">
        <v>17</v>
      </c>
      <c r="B25" s="96" t="s">
        <v>565</v>
      </c>
      <c r="C25" s="96" t="s">
        <v>566</v>
      </c>
      <c r="D25" s="96" t="s">
        <v>540</v>
      </c>
      <c r="E25" s="96"/>
      <c r="F25" s="96" t="s">
        <v>334</v>
      </c>
      <c r="G25" s="438">
        <f>6122.44897959184-2295.92</f>
        <v>3826.5289795918397</v>
      </c>
      <c r="H25" s="438">
        <f>6122.44897959184-2295.92</f>
        <v>3826.5289795918397</v>
      </c>
      <c r="I25" s="438">
        <f t="shared" si="0"/>
        <v>749.99968000000058</v>
      </c>
    </row>
    <row r="26" spans="1:9" ht="15" x14ac:dyDescent="0.2">
      <c r="A26" s="96">
        <v>18</v>
      </c>
      <c r="B26" s="96" t="s">
        <v>557</v>
      </c>
      <c r="C26" s="96" t="s">
        <v>567</v>
      </c>
      <c r="D26" s="96" t="s">
        <v>541</v>
      </c>
      <c r="E26" s="96"/>
      <c r="F26" s="96" t="s">
        <v>334</v>
      </c>
      <c r="G26" s="438">
        <f>5357.14285714286-1530.612245-1531</f>
        <v>2295.5306121428594</v>
      </c>
      <c r="H26" s="438">
        <f>5357.14285714286-1530.612245-1200</f>
        <v>2626.5306121428594</v>
      </c>
      <c r="I26" s="438">
        <f t="shared" si="0"/>
        <v>514.79999998000039</v>
      </c>
    </row>
    <row r="27" spans="1:9" ht="30" x14ac:dyDescent="0.2">
      <c r="A27" s="96">
        <v>19</v>
      </c>
      <c r="B27" s="96" t="s">
        <v>557</v>
      </c>
      <c r="C27" s="96" t="s">
        <v>567</v>
      </c>
      <c r="D27" s="96" t="s">
        <v>541</v>
      </c>
      <c r="E27" s="96"/>
      <c r="F27" s="438" t="s">
        <v>599</v>
      </c>
      <c r="G27" s="438">
        <v>1530.612245</v>
      </c>
      <c r="H27" s="438">
        <v>1530.612245</v>
      </c>
      <c r="I27" s="438">
        <f t="shared" si="0"/>
        <v>300.00000002000002</v>
      </c>
    </row>
    <row r="28" spans="1:9" ht="15" x14ac:dyDescent="0.2">
      <c r="A28" s="96">
        <v>20</v>
      </c>
      <c r="B28" s="96" t="s">
        <v>568</v>
      </c>
      <c r="C28" s="96" t="s">
        <v>569</v>
      </c>
      <c r="D28" s="96" t="s">
        <v>542</v>
      </c>
      <c r="E28" s="96"/>
      <c r="F28" s="96" t="s">
        <v>334</v>
      </c>
      <c r="G28" s="438">
        <f>3826.52673469388-765</f>
        <v>3061.5267346938799</v>
      </c>
      <c r="H28" s="438">
        <f>3826.52673469388-600</f>
        <v>3226.5267346938799</v>
      </c>
      <c r="I28" s="438">
        <f t="shared" si="0"/>
        <v>632.39924000000053</v>
      </c>
    </row>
    <row r="29" spans="1:9" ht="30" x14ac:dyDescent="0.2">
      <c r="A29" s="96">
        <v>21</v>
      </c>
      <c r="B29" s="96" t="s">
        <v>568</v>
      </c>
      <c r="C29" s="96" t="s">
        <v>569</v>
      </c>
      <c r="D29" s="96" t="s">
        <v>542</v>
      </c>
      <c r="E29" s="96"/>
      <c r="F29" s="438" t="s">
        <v>599</v>
      </c>
      <c r="G29" s="438">
        <v>765.31</v>
      </c>
      <c r="H29" s="438">
        <f>G29</f>
        <v>765.31</v>
      </c>
      <c r="I29" s="438">
        <f t="shared" si="0"/>
        <v>150.00075999999999</v>
      </c>
    </row>
    <row r="30" spans="1:9" ht="30" x14ac:dyDescent="0.2">
      <c r="A30" s="96">
        <v>22</v>
      </c>
      <c r="B30" s="96" t="s">
        <v>557</v>
      </c>
      <c r="C30" s="96" t="s">
        <v>570</v>
      </c>
      <c r="D30" s="96" t="s">
        <v>543</v>
      </c>
      <c r="E30" s="96"/>
      <c r="F30" s="438" t="s">
        <v>599</v>
      </c>
      <c r="G30" s="438">
        <f>31200-7800</f>
        <v>23400</v>
      </c>
      <c r="H30" s="438">
        <f>31200-7800</f>
        <v>23400</v>
      </c>
      <c r="I30" s="438">
        <f t="shared" si="0"/>
        <v>4586.4000000000005</v>
      </c>
    </row>
    <row r="31" spans="1:9" ht="30" x14ac:dyDescent="0.25">
      <c r="A31" s="96">
        <v>23</v>
      </c>
      <c r="B31" s="96" t="s">
        <v>571</v>
      </c>
      <c r="C31" s="96"/>
      <c r="D31" s="440"/>
      <c r="E31" s="96"/>
      <c r="F31" s="438"/>
      <c r="G31" s="438">
        <f>42800-41250</f>
        <v>1550</v>
      </c>
      <c r="H31" s="438">
        <f>42800-32340</f>
        <v>10460</v>
      </c>
      <c r="I31" s="438">
        <f t="shared" si="0"/>
        <v>2050.16</v>
      </c>
    </row>
    <row r="32" spans="1:9" ht="15" x14ac:dyDescent="0.3">
      <c r="A32" s="85"/>
      <c r="B32" s="97"/>
      <c r="C32" s="97"/>
      <c r="D32" s="97"/>
      <c r="E32" s="97"/>
      <c r="F32" s="85" t="s">
        <v>422</v>
      </c>
      <c r="G32" s="84">
        <f>SUM(G9:G31)</f>
        <v>97661.99224489792</v>
      </c>
      <c r="H32" s="84">
        <f>SUM(H9:H31)</f>
        <v>108117.767755102</v>
      </c>
      <c r="I32" s="84">
        <f>SUM(I9:I31)</f>
        <v>21191.082479999997</v>
      </c>
    </row>
    <row r="33" spans="1:9" ht="15" x14ac:dyDescent="0.3">
      <c r="A33" s="209"/>
      <c r="B33" s="209"/>
      <c r="C33" s="209"/>
      <c r="D33" s="209"/>
      <c r="E33" s="209"/>
      <c r="F33" s="209"/>
      <c r="G33" s="209"/>
      <c r="H33" s="177"/>
      <c r="I33" s="177"/>
    </row>
    <row r="34" spans="1:9" ht="15" x14ac:dyDescent="0.3">
      <c r="A34" s="210" t="s">
        <v>411</v>
      </c>
      <c r="B34" s="210"/>
      <c r="C34" s="209"/>
      <c r="D34" s="209"/>
      <c r="E34" s="209"/>
      <c r="F34" s="209"/>
      <c r="G34" s="209"/>
      <c r="H34" s="177"/>
      <c r="I34" s="177"/>
    </row>
    <row r="35" spans="1:9" ht="15" x14ac:dyDescent="0.3">
      <c r="A35" s="210"/>
      <c r="B35" s="210"/>
      <c r="C35" s="209"/>
      <c r="D35" s="209"/>
      <c r="E35" s="209"/>
      <c r="F35" s="209"/>
      <c r="G35" s="209"/>
      <c r="H35" s="177"/>
      <c r="I35" s="177"/>
    </row>
    <row r="36" spans="1:9" x14ac:dyDescent="0.2">
      <c r="A36" s="206"/>
      <c r="B36" s="206"/>
      <c r="C36" s="206"/>
      <c r="D36" s="206"/>
      <c r="E36" s="206"/>
      <c r="F36" s="206"/>
      <c r="G36" s="206"/>
      <c r="H36" s="206"/>
      <c r="I36" s="206"/>
    </row>
    <row r="37" spans="1:9" ht="15" x14ac:dyDescent="0.3">
      <c r="A37" s="183" t="s">
        <v>107</v>
      </c>
      <c r="B37" s="183"/>
      <c r="C37" s="177"/>
      <c r="D37" s="177"/>
      <c r="E37" s="177"/>
      <c r="F37" s="177"/>
      <c r="G37" s="177"/>
      <c r="H37" s="177"/>
      <c r="I37" s="177"/>
    </row>
    <row r="38" spans="1:9" ht="15" x14ac:dyDescent="0.3">
      <c r="A38" s="177"/>
      <c r="B38" s="177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177"/>
      <c r="B39" s="177"/>
      <c r="C39" s="177"/>
      <c r="D39" s="177"/>
      <c r="E39" s="181"/>
      <c r="F39" s="181"/>
      <c r="G39" s="181"/>
      <c r="H39" s="177"/>
      <c r="I39" s="177"/>
    </row>
    <row r="40" spans="1:9" ht="15" x14ac:dyDescent="0.3">
      <c r="A40" s="183"/>
      <c r="B40" s="183"/>
      <c r="C40" s="183" t="s">
        <v>375</v>
      </c>
      <c r="D40" s="183"/>
      <c r="E40" s="183"/>
      <c r="F40" s="183"/>
      <c r="G40" s="183"/>
      <c r="H40" s="177"/>
      <c r="I40" s="177"/>
    </row>
    <row r="41" spans="1:9" ht="15" x14ac:dyDescent="0.3">
      <c r="A41" s="177"/>
      <c r="B41" s="177"/>
      <c r="C41" s="177" t="s">
        <v>374</v>
      </c>
      <c r="D41" s="177"/>
      <c r="E41" s="177"/>
      <c r="F41" s="177"/>
      <c r="G41" s="177"/>
      <c r="H41" s="177"/>
      <c r="I41" s="177"/>
    </row>
    <row r="42" spans="1:9" x14ac:dyDescent="0.2">
      <c r="A42" s="185"/>
      <c r="B42" s="185"/>
      <c r="C42" s="185" t="s">
        <v>139</v>
      </c>
      <c r="D42" s="185"/>
      <c r="E42" s="185"/>
      <c r="F42" s="185"/>
      <c r="G42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80" zoomScaleNormal="100" zoomScaleSheetLayoutView="80" workbookViewId="0">
      <selection activeCell="F23" sqref="F23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26.570312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352</v>
      </c>
      <c r="B1" s="75"/>
      <c r="C1" s="75"/>
      <c r="D1" s="75"/>
      <c r="E1" s="75"/>
      <c r="F1" s="75"/>
      <c r="G1" s="463" t="s">
        <v>109</v>
      </c>
      <c r="H1" s="463"/>
      <c r="I1" s="344"/>
    </row>
    <row r="2" spans="1:9" ht="15" x14ac:dyDescent="0.3">
      <c r="A2" s="74" t="s">
        <v>140</v>
      </c>
      <c r="B2" s="75"/>
      <c r="C2" s="75"/>
      <c r="D2" s="75"/>
      <c r="E2" s="75"/>
      <c r="F2" s="75"/>
      <c r="G2" s="461" t="str">
        <f>'ფორმა N1'!K2</f>
        <v>01/01/2019-31/12/2019</v>
      </c>
      <c r="H2" s="461"/>
      <c r="I2" s="74"/>
    </row>
    <row r="3" spans="1:9" ht="15" x14ac:dyDescent="0.3">
      <c r="A3" s="74"/>
      <c r="B3" s="74"/>
      <c r="C3" s="74"/>
      <c r="D3" s="74"/>
      <c r="E3" s="74"/>
      <c r="F3" s="74"/>
      <c r="G3" s="155"/>
      <c r="H3" s="155"/>
      <c r="I3" s="344"/>
    </row>
    <row r="4" spans="1:9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78"/>
      <c r="C5" s="78"/>
      <c r="D5" s="78"/>
      <c r="E5" s="78"/>
      <c r="F5" s="78"/>
      <c r="G5" s="79"/>
      <c r="H5" s="79"/>
      <c r="I5" s="344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3">
      <c r="A7" s="154"/>
      <c r="B7" s="154"/>
      <c r="C7" s="243"/>
      <c r="D7" s="154"/>
      <c r="E7" s="154"/>
      <c r="F7" s="154"/>
      <c r="G7" s="76"/>
      <c r="H7" s="76"/>
      <c r="I7" s="74"/>
    </row>
    <row r="8" spans="1:9" ht="45" x14ac:dyDescent="0.2">
      <c r="A8" s="341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30" x14ac:dyDescent="0.2">
      <c r="A9" s="431">
        <v>1</v>
      </c>
      <c r="B9" s="433" t="s">
        <v>577</v>
      </c>
      <c r="C9" s="433" t="s">
        <v>576</v>
      </c>
      <c r="D9" s="437" t="s">
        <v>541</v>
      </c>
      <c r="E9" s="432" t="s">
        <v>587</v>
      </c>
      <c r="F9" s="432" t="s">
        <v>586</v>
      </c>
      <c r="G9" s="434">
        <v>8</v>
      </c>
      <c r="H9" s="4">
        <v>4255.83</v>
      </c>
      <c r="I9" s="4">
        <f t="shared" ref="I9:I17" si="0">H9</f>
        <v>4255.83</v>
      </c>
    </row>
    <row r="10" spans="1:9" ht="30" x14ac:dyDescent="0.2">
      <c r="A10" s="431">
        <v>2</v>
      </c>
      <c r="B10" s="433" t="s">
        <v>584</v>
      </c>
      <c r="C10" s="433" t="s">
        <v>583</v>
      </c>
      <c r="D10" s="437" t="s">
        <v>538</v>
      </c>
      <c r="E10" s="432" t="s">
        <v>573</v>
      </c>
      <c r="F10" s="432" t="s">
        <v>574</v>
      </c>
      <c r="G10" s="434">
        <v>2</v>
      </c>
      <c r="H10" s="4">
        <v>30</v>
      </c>
      <c r="I10" s="4">
        <f t="shared" si="0"/>
        <v>30</v>
      </c>
    </row>
    <row r="11" spans="1:9" ht="15" x14ac:dyDescent="0.2">
      <c r="A11" s="341">
        <v>3</v>
      </c>
      <c r="B11" s="433" t="s">
        <v>579</v>
      </c>
      <c r="C11" s="433" t="s">
        <v>578</v>
      </c>
      <c r="D11" s="437" t="s">
        <v>539</v>
      </c>
      <c r="E11" s="432" t="s">
        <v>589</v>
      </c>
      <c r="F11" s="434" t="s">
        <v>588</v>
      </c>
      <c r="G11" s="434">
        <v>2</v>
      </c>
      <c r="H11" s="4">
        <v>2698.46</v>
      </c>
      <c r="I11" s="4">
        <f t="shared" si="0"/>
        <v>2698.46</v>
      </c>
    </row>
    <row r="12" spans="1:9" ht="15" x14ac:dyDescent="0.2">
      <c r="A12" s="431">
        <v>4</v>
      </c>
      <c r="B12" s="433" t="s">
        <v>577</v>
      </c>
      <c r="C12" s="433" t="s">
        <v>585</v>
      </c>
      <c r="D12" s="437" t="s">
        <v>575</v>
      </c>
      <c r="E12" s="432" t="s">
        <v>589</v>
      </c>
      <c r="F12" s="434" t="s">
        <v>588</v>
      </c>
      <c r="G12" s="434">
        <v>1</v>
      </c>
      <c r="H12" s="4">
        <v>1829.97</v>
      </c>
      <c r="I12" s="4">
        <f t="shared" si="0"/>
        <v>1829.97</v>
      </c>
    </row>
    <row r="13" spans="1:9" ht="15" x14ac:dyDescent="0.2">
      <c r="A13" s="431">
        <v>5</v>
      </c>
      <c r="B13" s="433" t="s">
        <v>577</v>
      </c>
      <c r="C13" s="433" t="s">
        <v>585</v>
      </c>
      <c r="D13" s="437" t="s">
        <v>575</v>
      </c>
      <c r="E13" s="432" t="s">
        <v>589</v>
      </c>
      <c r="F13" s="434" t="s">
        <v>588</v>
      </c>
      <c r="G13" s="434">
        <v>6</v>
      </c>
      <c r="H13" s="4">
        <v>4108.8599999999997</v>
      </c>
      <c r="I13" s="4">
        <f t="shared" si="0"/>
        <v>4108.8599999999997</v>
      </c>
    </row>
    <row r="14" spans="1:9" ht="15" x14ac:dyDescent="0.2">
      <c r="A14" s="341">
        <v>6</v>
      </c>
      <c r="B14" s="433" t="s">
        <v>577</v>
      </c>
      <c r="C14" s="433" t="s">
        <v>585</v>
      </c>
      <c r="D14" s="437" t="s">
        <v>575</v>
      </c>
      <c r="E14" s="432" t="s">
        <v>589</v>
      </c>
      <c r="F14" s="434" t="s">
        <v>588</v>
      </c>
      <c r="G14" s="434">
        <v>1</v>
      </c>
      <c r="H14" s="4">
        <v>1</v>
      </c>
      <c r="I14" s="4">
        <f t="shared" si="0"/>
        <v>1</v>
      </c>
    </row>
    <row r="15" spans="1:9" ht="15" x14ac:dyDescent="0.2">
      <c r="A15" s="431">
        <v>7</v>
      </c>
      <c r="B15" s="433" t="s">
        <v>577</v>
      </c>
      <c r="C15" s="433" t="s">
        <v>585</v>
      </c>
      <c r="D15" s="437" t="s">
        <v>575</v>
      </c>
      <c r="E15" s="432" t="s">
        <v>589</v>
      </c>
      <c r="F15" s="434" t="s">
        <v>588</v>
      </c>
      <c r="G15" s="434">
        <v>1</v>
      </c>
      <c r="H15" s="4">
        <v>1556</v>
      </c>
      <c r="I15" s="4">
        <f t="shared" si="0"/>
        <v>1556</v>
      </c>
    </row>
    <row r="16" spans="1:9" ht="15" x14ac:dyDescent="0.2">
      <c r="A16" s="431">
        <v>8</v>
      </c>
      <c r="B16" s="433" t="s">
        <v>577</v>
      </c>
      <c r="C16" s="433" t="s">
        <v>585</v>
      </c>
      <c r="D16" s="437" t="s">
        <v>575</v>
      </c>
      <c r="E16" s="432" t="s">
        <v>589</v>
      </c>
      <c r="F16" s="434" t="s">
        <v>588</v>
      </c>
      <c r="G16" s="434">
        <v>1</v>
      </c>
      <c r="H16" s="4">
        <v>1153</v>
      </c>
      <c r="I16" s="4">
        <f t="shared" si="0"/>
        <v>1153</v>
      </c>
    </row>
    <row r="17" spans="1:9" ht="30" x14ac:dyDescent="0.2">
      <c r="A17" s="341">
        <v>9</v>
      </c>
      <c r="B17" s="433" t="s">
        <v>572</v>
      </c>
      <c r="C17" s="433" t="s">
        <v>551</v>
      </c>
      <c r="D17" s="437" t="s">
        <v>532</v>
      </c>
      <c r="E17" s="432" t="s">
        <v>587</v>
      </c>
      <c r="F17" s="432" t="s">
        <v>586</v>
      </c>
      <c r="G17" s="434">
        <v>8</v>
      </c>
      <c r="H17" s="4">
        <v>4287.09</v>
      </c>
      <c r="I17" s="4">
        <f t="shared" si="0"/>
        <v>4287.09</v>
      </c>
    </row>
    <row r="18" spans="1:9" ht="15" x14ac:dyDescent="0.3">
      <c r="A18" s="342"/>
      <c r="B18" s="343"/>
      <c r="C18" s="97"/>
      <c r="D18" s="97"/>
      <c r="E18" s="97"/>
      <c r="F18" s="97"/>
      <c r="G18" s="97" t="s">
        <v>325</v>
      </c>
      <c r="H18" s="84">
        <f>SUM(H9:H17)</f>
        <v>19920.21</v>
      </c>
      <c r="I18" s="84">
        <f>SUM(I9:I17)</f>
        <v>19920.21</v>
      </c>
    </row>
    <row r="19" spans="1:9" ht="15" x14ac:dyDescent="0.3">
      <c r="A19" s="209"/>
      <c r="B19" s="209"/>
      <c r="C19" s="209"/>
      <c r="D19" s="209"/>
      <c r="E19" s="209"/>
      <c r="F19" s="209"/>
      <c r="G19" s="177"/>
      <c r="H19" s="177"/>
      <c r="I19" s="182"/>
    </row>
    <row r="20" spans="1:9" ht="15" x14ac:dyDescent="0.3">
      <c r="A20" s="210" t="s">
        <v>336</v>
      </c>
      <c r="B20" s="209"/>
      <c r="C20" s="209"/>
      <c r="D20" s="209"/>
      <c r="E20" s="209"/>
      <c r="F20" s="209"/>
      <c r="G20" s="177"/>
      <c r="H20" s="177"/>
      <c r="I20" s="182"/>
    </row>
    <row r="21" spans="1:9" ht="15" x14ac:dyDescent="0.3">
      <c r="A21" s="210" t="s">
        <v>339</v>
      </c>
      <c r="B21" s="209"/>
      <c r="C21" s="209"/>
      <c r="D21" s="209"/>
      <c r="E21" s="209"/>
      <c r="F21" s="209"/>
      <c r="G21" s="177"/>
      <c r="H21" s="177"/>
      <c r="I21" s="182"/>
    </row>
    <row r="22" spans="1:9" ht="15" x14ac:dyDescent="0.3">
      <c r="A22" s="210"/>
      <c r="B22" s="177"/>
      <c r="C22" s="177"/>
      <c r="D22" s="177"/>
      <c r="E22" s="177"/>
      <c r="F22" s="177"/>
      <c r="G22" s="177"/>
      <c r="H22" s="177"/>
      <c r="I22" s="182"/>
    </row>
    <row r="23" spans="1:9" ht="15" x14ac:dyDescent="0.3">
      <c r="A23" s="210"/>
      <c r="B23" s="177"/>
      <c r="C23" s="177"/>
      <c r="D23" s="177"/>
      <c r="E23" s="177"/>
      <c r="G23" s="177"/>
      <c r="H23" s="177"/>
      <c r="I23" s="182"/>
    </row>
    <row r="24" spans="1:9" x14ac:dyDescent="0.2">
      <c r="A24" s="206"/>
      <c r="B24" s="206"/>
      <c r="C24" s="206"/>
      <c r="D24" s="206"/>
      <c r="E24" s="206"/>
      <c r="F24" s="206"/>
      <c r="G24" s="206"/>
      <c r="H24" s="206"/>
      <c r="I24" s="182"/>
    </row>
    <row r="25" spans="1:9" ht="15" x14ac:dyDescent="0.3">
      <c r="A25" s="183" t="s">
        <v>107</v>
      </c>
      <c r="B25" s="177"/>
      <c r="C25" s="177"/>
      <c r="D25" s="177"/>
      <c r="E25" s="177"/>
      <c r="F25" s="177"/>
      <c r="G25" s="177"/>
      <c r="H25" s="177"/>
      <c r="I25" s="182"/>
    </row>
    <row r="26" spans="1:9" ht="15" x14ac:dyDescent="0.3">
      <c r="A26" s="177"/>
      <c r="B26" s="177"/>
      <c r="C26" s="177"/>
      <c r="D26" s="177"/>
      <c r="E26" s="177"/>
      <c r="F26" s="177"/>
      <c r="G26" s="177"/>
      <c r="H26" s="177"/>
      <c r="I26" s="182"/>
    </row>
    <row r="27" spans="1:9" ht="15" x14ac:dyDescent="0.3">
      <c r="A27" s="177"/>
      <c r="B27" s="177"/>
      <c r="C27" s="177"/>
      <c r="D27" s="177"/>
      <c r="E27" s="177"/>
      <c r="F27" s="177"/>
      <c r="G27" s="177"/>
      <c r="H27" s="184"/>
      <c r="I27" s="182"/>
    </row>
    <row r="28" spans="1:9" ht="15" x14ac:dyDescent="0.3">
      <c r="A28" s="183"/>
      <c r="B28" s="183" t="s">
        <v>266</v>
      </c>
      <c r="C28" s="183"/>
      <c r="D28" s="183"/>
      <c r="E28" s="183"/>
      <c r="F28" s="183"/>
      <c r="G28" s="177"/>
      <c r="H28" s="184"/>
      <c r="I28" s="182"/>
    </row>
    <row r="29" spans="1:9" ht="15" x14ac:dyDescent="0.3">
      <c r="A29" s="177"/>
      <c r="B29" s="177" t="s">
        <v>265</v>
      </c>
      <c r="C29" s="177"/>
      <c r="D29" s="177"/>
      <c r="E29" s="177"/>
      <c r="F29" s="177"/>
      <c r="G29" s="177"/>
      <c r="H29" s="184"/>
      <c r="I29" s="182"/>
    </row>
    <row r="30" spans="1:9" x14ac:dyDescent="0.2">
      <c r="A30" s="185"/>
      <c r="B30" s="185" t="s">
        <v>139</v>
      </c>
      <c r="C30" s="185"/>
      <c r="D30" s="185"/>
      <c r="E30" s="185"/>
      <c r="F30" s="185"/>
      <c r="G30" s="178"/>
      <c r="H30" s="178"/>
      <c r="I30" s="178"/>
    </row>
  </sheetData>
  <mergeCells count="2">
    <mergeCell ref="G1:H1"/>
    <mergeCell ref="G2:H2"/>
  </mergeCells>
  <printOptions gridLines="1"/>
  <pageMargins left="0.25" right="0.25" top="0.75" bottom="0.75" header="0.3" footer="0.3"/>
  <pageSetup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2" t="s">
        <v>429</v>
      </c>
      <c r="B1" s="72"/>
      <c r="C1" s="75"/>
      <c r="D1" s="75"/>
      <c r="E1" s="75"/>
      <c r="F1" s="75"/>
      <c r="G1" s="463" t="s">
        <v>109</v>
      </c>
      <c r="H1" s="463"/>
    </row>
    <row r="2" spans="1:10" ht="15" x14ac:dyDescent="0.3">
      <c r="A2" s="74" t="s">
        <v>140</v>
      </c>
      <c r="B2" s="72"/>
      <c r="C2" s="75"/>
      <c r="D2" s="75"/>
      <c r="E2" s="75"/>
      <c r="F2" s="75"/>
      <c r="G2" s="461" t="str">
        <f>'ფორმა N1'!K2</f>
        <v>01/01/2019-31/12/2019</v>
      </c>
      <c r="H2" s="461"/>
    </row>
    <row r="3" spans="1:10" ht="15" x14ac:dyDescent="0.3">
      <c r="A3" s="74"/>
      <c r="B3" s="74"/>
      <c r="C3" s="74"/>
      <c r="D3" s="74"/>
      <c r="E3" s="74"/>
      <c r="F3" s="74"/>
      <c r="G3" s="198"/>
      <c r="H3" s="198"/>
    </row>
    <row r="4" spans="1:10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197"/>
      <c r="B7" s="197"/>
      <c r="C7" s="197"/>
      <c r="D7" s="201"/>
      <c r="E7" s="197"/>
      <c r="F7" s="197"/>
      <c r="G7" s="76"/>
      <c r="H7" s="76"/>
    </row>
    <row r="8" spans="1:10" ht="30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1" t="s">
        <v>334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11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 x14ac:dyDescent="0.3">
      <c r="A35" s="209"/>
      <c r="B35" s="209"/>
      <c r="C35" s="209"/>
      <c r="D35" s="209"/>
      <c r="E35" s="209"/>
      <c r="F35" s="209"/>
      <c r="G35" s="209"/>
      <c r="H35" s="177"/>
      <c r="I35" s="177"/>
    </row>
    <row r="36" spans="1:9" ht="15" x14ac:dyDescent="0.3">
      <c r="A36" s="210" t="s">
        <v>381</v>
      </c>
      <c r="B36" s="210"/>
      <c r="C36" s="209"/>
      <c r="D36" s="209"/>
      <c r="E36" s="209"/>
      <c r="F36" s="209"/>
      <c r="G36" s="209"/>
      <c r="H36" s="177"/>
      <c r="I36" s="177"/>
    </row>
    <row r="37" spans="1:9" ht="15" x14ac:dyDescent="0.3">
      <c r="A37" s="210" t="s">
        <v>332</v>
      </c>
      <c r="B37" s="210"/>
      <c r="C37" s="209"/>
      <c r="D37" s="209"/>
      <c r="E37" s="209"/>
      <c r="F37" s="209"/>
      <c r="G37" s="209"/>
      <c r="H37" s="177"/>
      <c r="I37" s="177"/>
    </row>
    <row r="38" spans="1:9" ht="15" x14ac:dyDescent="0.3">
      <c r="A38" s="210"/>
      <c r="B38" s="210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10"/>
      <c r="B39" s="210"/>
      <c r="C39" s="177"/>
      <c r="D39" s="177"/>
      <c r="E39" s="177"/>
      <c r="F39" s="177"/>
      <c r="G39" s="177"/>
      <c r="H39" s="177"/>
      <c r="I39" s="177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 x14ac:dyDescent="0.3">
      <c r="A41" s="183" t="s">
        <v>107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400</v>
      </c>
      <c r="D44" s="183"/>
      <c r="E44" s="209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265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139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view="pageBreakPreview" zoomScale="85" zoomScaleSheetLayoutView="85" workbookViewId="0">
      <selection activeCell="G11" sqref="G11"/>
    </sheetView>
  </sheetViews>
  <sheetFormatPr defaultRowHeight="12.75" x14ac:dyDescent="0.2"/>
  <cols>
    <col min="1" max="1" width="5.42578125" style="178" customWidth="1"/>
    <col min="2" max="2" width="19.140625" style="178" bestFit="1" customWidth="1"/>
    <col min="3" max="3" width="27.5703125" style="178" customWidth="1"/>
    <col min="4" max="4" width="19.28515625" style="178" customWidth="1"/>
    <col min="5" max="5" width="16.85546875" style="178" customWidth="1"/>
    <col min="6" max="6" width="36.5703125" style="178" customWidth="1"/>
    <col min="7" max="7" width="17" style="178" customWidth="1"/>
    <col min="8" max="8" width="13.7109375" style="178" customWidth="1"/>
    <col min="9" max="9" width="29.140625" style="178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 x14ac:dyDescent="0.3">
      <c r="A2" s="468" t="s">
        <v>475</v>
      </c>
      <c r="B2" s="468"/>
      <c r="C2" s="468"/>
      <c r="D2" s="468"/>
      <c r="E2" s="468"/>
      <c r="F2" s="347"/>
      <c r="G2" s="75"/>
      <c r="H2" s="75"/>
      <c r="I2" s="75"/>
      <c r="J2" s="75"/>
      <c r="K2" s="348"/>
      <c r="L2" s="349"/>
      <c r="M2" s="349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348"/>
      <c r="L3" s="461" t="str">
        <f>'ფორმა N1'!K2</f>
        <v>01/01/2019-31/12/2019</v>
      </c>
      <c r="M3" s="461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348"/>
      <c r="L4" s="348"/>
      <c r="M4" s="348"/>
    </row>
    <row r="5" spans="1:13" ht="15" x14ac:dyDescent="0.3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13" t="str">
        <f>'ფორმა N1'!A5</f>
        <v>მოქალაქეთა პოლიტიკური გაერთიანება "პოლიტიკური პლატფორმა - ახალი საქართველო"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345"/>
      <c r="B8" s="358"/>
      <c r="C8" s="345"/>
      <c r="D8" s="345"/>
      <c r="E8" s="345"/>
      <c r="F8" s="345"/>
      <c r="G8" s="345"/>
      <c r="H8" s="345"/>
      <c r="I8" s="345"/>
      <c r="J8" s="345"/>
      <c r="K8" s="76"/>
      <c r="L8" s="76"/>
      <c r="M8" s="76"/>
    </row>
    <row r="9" spans="1:13" ht="45" x14ac:dyDescent="0.2">
      <c r="A9" s="88" t="s">
        <v>64</v>
      </c>
      <c r="B9" s="88" t="s">
        <v>481</v>
      </c>
      <c r="C9" s="88" t="s">
        <v>446</v>
      </c>
      <c r="D9" s="88" t="s">
        <v>447</v>
      </c>
      <c r="E9" s="88" t="s">
        <v>448</v>
      </c>
      <c r="F9" s="88" t="s">
        <v>449</v>
      </c>
      <c r="G9" s="88" t="s">
        <v>450</v>
      </c>
      <c r="H9" s="88" t="s">
        <v>451</v>
      </c>
      <c r="I9" s="88" t="s">
        <v>452</v>
      </c>
      <c r="J9" s="88" t="s">
        <v>453</v>
      </c>
      <c r="K9" s="88" t="s">
        <v>454</v>
      </c>
      <c r="L9" s="88" t="s">
        <v>455</v>
      </c>
      <c r="M9" s="88" t="s">
        <v>311</v>
      </c>
    </row>
    <row r="10" spans="1:13" ht="71.25" customHeight="1" x14ac:dyDescent="0.2">
      <c r="A10" s="96">
        <v>1</v>
      </c>
      <c r="B10" s="365" t="s">
        <v>592</v>
      </c>
      <c r="C10" s="333" t="s">
        <v>590</v>
      </c>
      <c r="D10" s="96" t="s">
        <v>591</v>
      </c>
      <c r="E10" s="96">
        <v>205075014</v>
      </c>
      <c r="F10" s="96" t="str">
        <f>A6</f>
        <v>მოქალაქეთა პოლიტიკური გაერთიანება "პოლიტიკური პლატფორმა - ახალი საქართველო"</v>
      </c>
      <c r="G10" s="434">
        <f>12*3</f>
        <v>36</v>
      </c>
      <c r="H10" s="96"/>
      <c r="I10" s="96" t="str">
        <f>F10</f>
        <v>მოქალაქეთა პოლიტიკური გაერთიანება "პოლიტიკური პლატფორმა - ახალი საქართველო"</v>
      </c>
      <c r="J10" s="96" t="s">
        <v>596</v>
      </c>
      <c r="K10" s="4">
        <f>L10/G10</f>
        <v>55</v>
      </c>
      <c r="L10" s="4">
        <f>990*2</f>
        <v>1980</v>
      </c>
      <c r="M10" s="96"/>
    </row>
    <row r="11" spans="1:13" ht="60" x14ac:dyDescent="0.2">
      <c r="A11" s="96">
        <v>2</v>
      </c>
      <c r="B11" s="365"/>
      <c r="C11" s="333" t="s">
        <v>590</v>
      </c>
      <c r="D11" s="96" t="s">
        <v>595</v>
      </c>
      <c r="E11" s="96">
        <v>202221577</v>
      </c>
      <c r="F11" s="96" t="s">
        <v>514</v>
      </c>
      <c r="G11" s="434">
        <v>1</v>
      </c>
      <c r="H11" s="96"/>
      <c r="I11" s="96" t="s">
        <v>514</v>
      </c>
      <c r="J11" s="96" t="s">
        <v>596</v>
      </c>
      <c r="K11" s="4">
        <v>300</v>
      </c>
      <c r="L11" s="4">
        <v>300</v>
      </c>
      <c r="M11" s="96"/>
    </row>
    <row r="12" spans="1:13" ht="60" x14ac:dyDescent="0.2">
      <c r="A12" s="96">
        <v>3</v>
      </c>
      <c r="B12" s="365"/>
      <c r="C12" s="333" t="s">
        <v>593</v>
      </c>
      <c r="D12" s="96" t="s">
        <v>594</v>
      </c>
      <c r="E12" s="96">
        <v>400036527</v>
      </c>
      <c r="F12" s="96" t="s">
        <v>514</v>
      </c>
      <c r="G12" s="434">
        <f>L12/K12</f>
        <v>10000</v>
      </c>
      <c r="H12" s="85"/>
      <c r="I12" s="96" t="s">
        <v>514</v>
      </c>
      <c r="J12" s="96" t="s">
        <v>596</v>
      </c>
      <c r="K12" s="435">
        <v>0.35</v>
      </c>
      <c r="L12" s="4">
        <v>3500</v>
      </c>
      <c r="M12" s="85"/>
    </row>
    <row r="13" spans="1:13" ht="60" x14ac:dyDescent="0.2">
      <c r="A13" s="96">
        <v>4</v>
      </c>
      <c r="B13" s="365"/>
      <c r="C13" s="333" t="s">
        <v>347</v>
      </c>
      <c r="D13" s="85" t="s">
        <v>597</v>
      </c>
      <c r="E13" s="85">
        <v>404899712</v>
      </c>
      <c r="F13" s="96" t="s">
        <v>514</v>
      </c>
      <c r="G13" s="434">
        <v>2000000</v>
      </c>
      <c r="H13" s="85"/>
      <c r="I13" s="96" t="s">
        <v>514</v>
      </c>
      <c r="J13" s="85" t="s">
        <v>596</v>
      </c>
      <c r="K13" s="436">
        <f>L13/G13</f>
        <v>2.5500000000000002E-3</v>
      </c>
      <c r="L13" s="4">
        <v>5100</v>
      </c>
      <c r="M13" s="85"/>
    </row>
    <row r="14" spans="1:13" ht="60" x14ac:dyDescent="0.2">
      <c r="A14" s="96">
        <v>5</v>
      </c>
      <c r="B14" s="365"/>
      <c r="C14" s="333" t="s">
        <v>593</v>
      </c>
      <c r="D14" s="85" t="s">
        <v>598</v>
      </c>
      <c r="E14" s="85">
        <v>400196364</v>
      </c>
      <c r="F14" s="96" t="s">
        <v>514</v>
      </c>
      <c r="G14" s="434">
        <v>3</v>
      </c>
      <c r="H14" s="85"/>
      <c r="I14" s="96" t="s">
        <v>514</v>
      </c>
      <c r="J14" s="85" t="s">
        <v>596</v>
      </c>
      <c r="K14" s="4">
        <f>L14/G14</f>
        <v>140</v>
      </c>
      <c r="L14" s="4">
        <v>420</v>
      </c>
      <c r="M14" s="85"/>
    </row>
    <row r="15" spans="1:13" ht="15" x14ac:dyDescent="0.3">
      <c r="A15" s="85"/>
      <c r="B15" s="366"/>
      <c r="C15" s="333"/>
      <c r="D15" s="97"/>
      <c r="E15" s="97"/>
      <c r="F15" s="97"/>
      <c r="G15" s="97"/>
      <c r="H15" s="85"/>
      <c r="I15" s="85"/>
      <c r="J15" s="85"/>
      <c r="K15" s="85" t="s">
        <v>456</v>
      </c>
      <c r="L15" s="84">
        <f>SUM(L10:L14)</f>
        <v>11300</v>
      </c>
      <c r="M15" s="85"/>
    </row>
    <row r="16" spans="1:13" ht="15" x14ac:dyDescent="0.3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177"/>
    </row>
    <row r="17" spans="1:12" ht="15" x14ac:dyDescent="0.3">
      <c r="A17" s="210" t="s">
        <v>457</v>
      </c>
      <c r="B17" s="210"/>
      <c r="C17" s="210"/>
      <c r="D17" s="209"/>
      <c r="E17" s="209"/>
      <c r="F17" s="209"/>
      <c r="G17" s="209"/>
      <c r="H17" s="209"/>
      <c r="I17" s="209"/>
      <c r="J17" s="209"/>
      <c r="K17" s="209"/>
      <c r="L17" s="177"/>
    </row>
    <row r="18" spans="1:12" ht="15" x14ac:dyDescent="0.3">
      <c r="A18" s="210" t="s">
        <v>458</v>
      </c>
      <c r="B18" s="210"/>
      <c r="C18" s="210"/>
      <c r="D18" s="209"/>
      <c r="E18" s="209"/>
      <c r="F18" s="209"/>
      <c r="G18" s="209"/>
      <c r="H18" s="209"/>
      <c r="I18" s="209"/>
      <c r="J18" s="209"/>
      <c r="K18" s="209"/>
      <c r="L18" s="177"/>
    </row>
    <row r="19" spans="1:12" ht="15" x14ac:dyDescent="0.3">
      <c r="A19" s="194" t="s">
        <v>459</v>
      </c>
      <c r="B19" s="194"/>
      <c r="C19" s="210"/>
      <c r="D19" s="177"/>
      <c r="E19" s="177"/>
      <c r="F19" s="177"/>
      <c r="G19" s="177"/>
      <c r="H19" s="177"/>
      <c r="I19" s="177"/>
      <c r="J19" s="177"/>
      <c r="K19" s="177"/>
      <c r="L19" s="177"/>
    </row>
    <row r="20" spans="1:12" ht="15" x14ac:dyDescent="0.3">
      <c r="A20" s="194" t="s">
        <v>476</v>
      </c>
      <c r="B20" s="194"/>
      <c r="C20" s="210"/>
      <c r="D20" s="177"/>
      <c r="E20" s="177"/>
      <c r="F20" s="177"/>
      <c r="G20" s="177"/>
      <c r="H20" s="177"/>
      <c r="I20" s="177"/>
      <c r="J20" s="177"/>
      <c r="K20" s="177"/>
      <c r="L20" s="177"/>
    </row>
    <row r="21" spans="1:12" ht="15.75" customHeight="1" x14ac:dyDescent="0.2">
      <c r="A21" s="473" t="s">
        <v>477</v>
      </c>
      <c r="B21" s="473"/>
      <c r="C21" s="473"/>
      <c r="D21" s="473"/>
      <c r="E21" s="473"/>
      <c r="F21" s="473"/>
      <c r="G21" s="473"/>
      <c r="H21" s="473"/>
      <c r="I21" s="473"/>
      <c r="J21" s="473"/>
      <c r="K21" s="473"/>
      <c r="L21" s="473"/>
    </row>
    <row r="22" spans="1:12" ht="15.75" customHeight="1" x14ac:dyDescent="0.2">
      <c r="A22" s="473"/>
      <c r="B22" s="473"/>
      <c r="C22" s="473"/>
      <c r="D22" s="473"/>
      <c r="E22" s="473"/>
      <c r="F22" s="473"/>
      <c r="G22" s="473"/>
      <c r="H22" s="473"/>
      <c r="I22" s="473"/>
      <c r="J22" s="473"/>
      <c r="K22" s="473"/>
      <c r="L22" s="473"/>
    </row>
    <row r="23" spans="1:12" x14ac:dyDescent="0.2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</row>
    <row r="24" spans="1:12" ht="15" x14ac:dyDescent="0.3">
      <c r="A24" s="469" t="s">
        <v>107</v>
      </c>
      <c r="B24" s="469"/>
      <c r="C24" s="469"/>
      <c r="D24" s="334"/>
      <c r="E24" s="335"/>
      <c r="F24" s="335"/>
      <c r="G24" s="334"/>
      <c r="H24" s="334"/>
      <c r="I24" s="334"/>
      <c r="J24" s="334"/>
      <c r="K24" s="334"/>
      <c r="L24" s="177"/>
    </row>
    <row r="25" spans="1:12" ht="15" x14ac:dyDescent="0.3">
      <c r="A25" s="334"/>
      <c r="B25" s="334"/>
      <c r="C25" s="335"/>
      <c r="D25" s="334"/>
      <c r="E25" s="335"/>
      <c r="F25" s="335"/>
      <c r="G25" s="334"/>
      <c r="H25" s="334"/>
      <c r="I25" s="334"/>
      <c r="J25" s="334"/>
      <c r="K25" s="336"/>
      <c r="L25" s="177"/>
    </row>
    <row r="26" spans="1:12" ht="15" customHeight="1" x14ac:dyDescent="0.3">
      <c r="A26" s="334"/>
      <c r="B26" s="334"/>
      <c r="C26" s="335"/>
      <c r="D26" s="470" t="s">
        <v>263</v>
      </c>
      <c r="E26" s="470"/>
      <c r="F26" s="346"/>
      <c r="G26" s="338"/>
      <c r="H26" s="471" t="s">
        <v>461</v>
      </c>
      <c r="I26" s="471"/>
      <c r="J26" s="471"/>
      <c r="K26" s="339"/>
      <c r="L26" s="177"/>
    </row>
    <row r="27" spans="1:12" ht="15" x14ac:dyDescent="0.3">
      <c r="A27" s="334"/>
      <c r="B27" s="334"/>
      <c r="C27" s="335"/>
      <c r="D27" s="334"/>
      <c r="E27" s="335"/>
      <c r="F27" s="335"/>
      <c r="G27" s="334"/>
      <c r="H27" s="472"/>
      <c r="I27" s="472"/>
      <c r="J27" s="472"/>
      <c r="K27" s="339"/>
      <c r="L27" s="177"/>
    </row>
    <row r="28" spans="1:12" ht="15" x14ac:dyDescent="0.3">
      <c r="A28" s="334"/>
      <c r="B28" s="334"/>
      <c r="C28" s="335"/>
      <c r="D28" s="467" t="s">
        <v>139</v>
      </c>
      <c r="E28" s="467"/>
      <c r="F28" s="346"/>
      <c r="G28" s="338"/>
      <c r="H28" s="334"/>
      <c r="I28" s="334"/>
      <c r="J28" s="334"/>
      <c r="K28" s="334"/>
      <c r="L28" s="177"/>
    </row>
  </sheetData>
  <mergeCells count="7">
    <mergeCell ref="D28:E28"/>
    <mergeCell ref="A2:E2"/>
    <mergeCell ref="L3:M3"/>
    <mergeCell ref="A24:C24"/>
    <mergeCell ref="D26:E26"/>
    <mergeCell ref="H26:J27"/>
    <mergeCell ref="A21:L22"/>
  </mergeCells>
  <dataValidations count="1">
    <dataValidation type="list" allowBlank="1" showInputMessage="1" showErrorMessage="1" sqref="C10:C1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irakli marshania</cp:lastModifiedBy>
  <cp:lastPrinted>2020-02-14T10:57:23Z</cp:lastPrinted>
  <dcterms:created xsi:type="dcterms:W3CDTF">2011-12-27T13:20:18Z</dcterms:created>
  <dcterms:modified xsi:type="dcterms:W3CDTF">2020-02-14T11:29:16Z</dcterms:modified>
</cp:coreProperties>
</file>