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8800" windowHeight="12330" tabRatio="954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  <externalReference r:id="rId2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5.2'!$A$1:$I$30</definedName>
    <definedName name="_xlnm.Print_Area" localSheetId="8">'ფორმა 5.4'!$A$1:$H$46</definedName>
    <definedName name="_xlnm.Print_Area" localSheetId="9">'ფორმა 5.5'!$A$1:$M$67</definedName>
    <definedName name="_xlnm.Print_Area" localSheetId="14">'ფორმა 9.1'!$A$1:$I$60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N1'!$A$1:$L$65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D67" i="12"/>
  <c r="D28"/>
  <c r="H34" i="44"/>
  <c r="I34"/>
  <c r="C22" i="47" l="1"/>
  <c r="D43"/>
  <c r="D44" l="1"/>
  <c r="D16" l="1"/>
  <c r="D22"/>
  <c r="D49"/>
  <c r="D11"/>
  <c r="D50" i="42"/>
  <c r="D12" i="3"/>
  <c r="C12"/>
  <c r="A38" i="48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7"/>
  <c r="I2"/>
  <c r="D39" i="40" l="1"/>
  <c r="D35"/>
  <c r="C35"/>
  <c r="D12" i="7"/>
  <c r="C12"/>
  <c r="D64" i="12" l="1"/>
  <c r="C64"/>
  <c r="C45"/>
  <c r="C44" s="1"/>
  <c r="D45"/>
  <c r="D44" s="1"/>
  <c r="D34"/>
  <c r="C34"/>
  <c r="D11"/>
  <c r="D10" s="1"/>
  <c r="C11"/>
  <c r="C10" s="1"/>
  <c r="A5"/>
  <c r="A4"/>
  <c r="J39" i="10"/>
  <c r="I39"/>
  <c r="I36" s="1"/>
  <c r="H39"/>
  <c r="H36" s="1"/>
  <c r="G39"/>
  <c r="G36" s="1"/>
  <c r="F39"/>
  <c r="E39"/>
  <c r="E36" s="1"/>
  <c r="D39"/>
  <c r="D36" s="1"/>
  <c r="C39"/>
  <c r="C36" s="1"/>
  <c r="B39"/>
  <c r="J36"/>
  <c r="F36"/>
  <c r="B36"/>
  <c r="J32"/>
  <c r="I32"/>
  <c r="H32"/>
  <c r="G32"/>
  <c r="F32"/>
  <c r="E32"/>
  <c r="D32"/>
  <c r="C32"/>
  <c r="B32"/>
  <c r="J24"/>
  <c r="I24"/>
  <c r="H24"/>
  <c r="G24"/>
  <c r="F24"/>
  <c r="E24"/>
  <c r="D24"/>
  <c r="C24"/>
  <c r="B24"/>
  <c r="J19"/>
  <c r="I19"/>
  <c r="I17" s="1"/>
  <c r="H19"/>
  <c r="H17" s="1"/>
  <c r="G19"/>
  <c r="G17" s="1"/>
  <c r="F19"/>
  <c r="E19"/>
  <c r="E17" s="1"/>
  <c r="D19"/>
  <c r="D17" s="1"/>
  <c r="C19"/>
  <c r="C17" s="1"/>
  <c r="B19"/>
  <c r="J17"/>
  <c r="F17"/>
  <c r="B17"/>
  <c r="J16"/>
  <c r="J14" s="1"/>
  <c r="J9" s="1"/>
  <c r="I14"/>
  <c r="H14"/>
  <c r="G14"/>
  <c r="F14"/>
  <c r="E14"/>
  <c r="D14"/>
  <c r="C14"/>
  <c r="B14"/>
  <c r="J10"/>
  <c r="I10"/>
  <c r="H10"/>
  <c r="H9" s="1"/>
  <c r="G10"/>
  <c r="F10"/>
  <c r="E10"/>
  <c r="D10"/>
  <c r="D9" s="1"/>
  <c r="C10"/>
  <c r="B10"/>
  <c r="F9"/>
  <c r="B9"/>
  <c r="A5"/>
  <c r="A4"/>
  <c r="I10" i="9"/>
  <c r="A5"/>
  <c r="A4"/>
  <c r="C9" i="10" l="1"/>
  <c r="G9"/>
  <c r="E9"/>
  <c r="I9"/>
  <c r="C25" i="50" l="1"/>
  <c r="C24"/>
  <c r="C23"/>
  <c r="C22"/>
  <c r="C21"/>
  <c r="C19"/>
  <c r="C18"/>
  <c r="C12"/>
  <c r="C2" l="1"/>
  <c r="C20"/>
  <c r="I2" i="35" l="1"/>
  <c r="I2" i="39"/>
  <c r="K2" i="49"/>
  <c r="G2" i="18"/>
  <c r="L3" i="46"/>
  <c r="G2" i="45"/>
  <c r="G2" i="44"/>
  <c r="I2" i="43"/>
  <c r="C2" i="27"/>
  <c r="C2" i="47"/>
  <c r="C2" i="40"/>
  <c r="A5" i="27"/>
  <c r="I38" i="35" l="1"/>
  <c r="D31" i="7" l="1"/>
  <c r="C31"/>
  <c r="D27"/>
  <c r="C27"/>
  <c r="C26" s="1"/>
  <c r="D26"/>
  <c r="D19"/>
  <c r="C19"/>
  <c r="D16"/>
  <c r="C16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4" i="50" s="1"/>
  <c r="C15" i="47"/>
  <c r="D10"/>
  <c r="C10"/>
  <c r="C14" l="1"/>
  <c r="C9" s="1"/>
  <c r="D14"/>
  <c r="D9" s="1"/>
  <c r="L53" i="46"/>
  <c r="H34" i="45"/>
  <c r="G34"/>
  <c r="I16" i="43"/>
  <c r="H16"/>
  <c r="G16"/>
  <c r="D27" i="3" l="1"/>
  <c r="C27"/>
  <c r="D76" i="40" l="1"/>
  <c r="D67"/>
  <c r="D61"/>
  <c r="C61"/>
  <c r="D56"/>
  <c r="C56"/>
  <c r="D50"/>
  <c r="C50"/>
  <c r="C11" i="50"/>
  <c r="C39" i="40"/>
  <c r="D26"/>
  <c r="D20" s="1"/>
  <c r="C26"/>
  <c r="C20" s="1"/>
  <c r="D17"/>
  <c r="C17"/>
  <c r="D12"/>
  <c r="C13" i="50" s="1"/>
  <c r="C12" i="40"/>
  <c r="A6"/>
  <c r="C16" l="1"/>
  <c r="C11" s="1"/>
  <c r="D16"/>
  <c r="D11" s="1"/>
  <c r="C10" i="50" s="1"/>
  <c r="A4" i="39" l="1"/>
  <c r="A4" i="35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A4" i="7" l="1"/>
  <c r="D19" i="3" l="1"/>
  <c r="C19"/>
  <c r="D16"/>
  <c r="C16"/>
  <c r="C10" l="1"/>
  <c r="C26"/>
  <c r="D10"/>
  <c r="D26"/>
  <c r="C9" l="1"/>
  <c r="D9"/>
  <c r="C17" i="50" s="1"/>
</calcChain>
</file>

<file path=xl/comments1.xml><?xml version="1.0" encoding="utf-8"?>
<comments xmlns="http://schemas.openxmlformats.org/spreadsheetml/2006/main">
  <authors>
    <author>User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მ.შ. 2175-საშემოსავლოა
</t>
        </r>
      </text>
    </comment>
    <comment ref="D4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მ.შ. 3122.3-საშემოსავლოა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1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ეს ერთჯერადად გადასახდელია, ანუ ხელშეკრულების მთლიანი ღირებულებაა</t>
        </r>
      </text>
    </comment>
  </commentList>
</comments>
</file>

<file path=xl/sharedStrings.xml><?xml version="1.0" encoding="utf-8"?>
<sst xmlns="http://schemas.openxmlformats.org/spreadsheetml/2006/main" count="1549" uniqueCount="808">
  <si>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</si>
  <si>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</si>
  <si>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</si>
  <si>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</si>
  <si>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</si>
  <si>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</si>
  <si>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</si>
  <si>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</si>
  <si>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</si>
  <si>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</si>
  <si>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</si>
  <si>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</si>
  <si>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</si>
  <si>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</si>
  <si>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</si>
  <si>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</si>
  <si>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</si>
  <si>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</si>
  <si>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</si>
  <si>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</si>
  <si>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</si>
  <si>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</si>
  <si>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</si>
  <si>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</si>
  <si>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</si>
  <si>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</si>
  <si>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</si>
  <si>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</si>
  <si>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</si>
  <si>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</si>
  <si>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</si>
  <si>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</si>
  <si>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</si>
  <si>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</si>
  <si>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</si>
  <si>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</si>
  <si>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</si>
  <si>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</si>
  <si>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</si>
  <si>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</si>
  <si>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</si>
  <si>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</si>
  <si>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</si>
  <si>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</si>
  <si>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</si>
  <si>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</si>
  <si>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</si>
  <si>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</si>
  <si>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</si>
  <si>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</si>
  <si>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</si>
  <si>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</si>
  <si>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</si>
  <si>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</si>
  <si>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</si>
  <si>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</si>
  <si>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</si>
  <si>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</si>
  <si>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</si>
  <si>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</si>
  <si>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</si>
  <si>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</si>
  <si>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</si>
  <si>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</si>
  <si>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</si>
  <si>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</si>
  <si>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</si>
  <si>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</si>
  <si>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</si>
  <si>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</si>
  <si>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</si>
  <si>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</si>
  <si>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</si>
  <si>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</si>
  <si>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</si>
  <si>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</si>
  <si>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</si>
  <si>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</si>
  <si>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</si>
  <si>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</si>
  <si>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</si>
  <si>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</si>
  <si>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</si>
  <si>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</si>
  <si>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</si>
  <si>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</si>
  <si>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</si>
  <si>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</si>
  <si>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</si>
  <si>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</si>
  <si>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</si>
  <si>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</si>
  <si>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</si>
  <si>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</si>
  <si>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</si>
  <si>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</si>
  <si>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</si>
  <si>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</si>
  <si>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</si>
  <si>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</si>
  <si>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</si>
  <si>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</si>
  <si>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</si>
  <si>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</si>
  <si>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</si>
  <si>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</si>
  <si>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</si>
  <si>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</si>
  <si>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</si>
  <si>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</si>
  <si>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</si>
  <si>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</si>
  <si>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</si>
  <si>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</si>
  <si>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</si>
  <si>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</si>
  <si>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</si>
  <si>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</si>
  <si>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</si>
  <si>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</si>
  <si>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</si>
  <si>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</si>
  <si>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</si>
  <si>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</si>
  <si>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</si>
  <si>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</si>
  <si>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</si>
  <si>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</si>
  <si>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</si>
  <si>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</si>
  <si>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</si>
  <si>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</si>
  <si>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</si>
  <si>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</si>
  <si>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</si>
  <si>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</si>
  <si>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</si>
  <si>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</si>
  <si>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</si>
  <si>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</si>
  <si>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</si>
  <si>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</si>
  <si>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</si>
  <si>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</si>
  <si>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</si>
  <si>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</si>
  <si>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</si>
  <si>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</si>
  <si>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</si>
  <si>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</si>
  <si>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</si>
  <si>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</si>
  <si>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</si>
  <si>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</si>
  <si>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</si>
  <si>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</si>
  <si>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</si>
  <si>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</si>
  <si>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</si>
  <si>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</si>
  <si>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</si>
  <si>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</si>
  <si>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</si>
  <si>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</si>
  <si>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</si>
  <si>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</si>
  <si>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</si>
  <si>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</si>
  <si>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</si>
  <si>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</si>
  <si>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</si>
  <si>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</si>
  <si>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</si>
  <si>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</si>
  <si>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</si>
  <si>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</si>
  <si>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</si>
  <si>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</si>
  <si>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</si>
  <si>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</si>
  <si>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</si>
  <si>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</si>
  <si>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</si>
  <si>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</si>
  <si>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</si>
  <si>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</si>
  <si>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</si>
  <si>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</si>
  <si>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</si>
  <si>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</si>
  <si>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</si>
  <si>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</si>
  <si>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</si>
  <si>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</si>
  <si>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</si>
  <si>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</si>
  <si>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</si>
  <si>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</si>
  <si>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</si>
  <si>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</si>
  <si>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</si>
  <si>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</si>
  <si>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</si>
  <si>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</si>
  <si>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</si>
  <si>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</si>
  <si>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</si>
  <si>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</si>
  <si>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</si>
  <si>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</si>
  <si>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</si>
  <si>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</si>
  <si>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</si>
  <si>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</si>
  <si>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</si>
  <si>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</si>
  <si>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</si>
  <si>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</si>
  <si>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</si>
  <si>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</si>
  <si>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</si>
  <si>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</si>
  <si>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</si>
  <si>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</si>
  <si>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</si>
  <si>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</si>
  <si>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</si>
  <si>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</si>
  <si>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</si>
  <si>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</si>
  <si>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</si>
  <si>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</si>
  <si>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</si>
  <si>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</si>
  <si>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</si>
  <si>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</si>
  <si>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</si>
  <si>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</si>
  <si>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</si>
  <si>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</si>
  <si>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</si>
  <si>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</si>
  <si>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</si>
  <si>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</si>
  <si>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</si>
  <si>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</si>
  <si>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</si>
  <si>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</si>
  <si>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</si>
  <si>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</si>
  <si>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</si>
  <si>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</si>
  <si>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</si>
  <si>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</si>
  <si>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</si>
  <si>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</si>
  <si>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</si>
  <si>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</si>
  <si>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</si>
  <si>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</si>
  <si>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</si>
  <si>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</si>
  <si>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</si>
  <si>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</si>
  <si>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</si>
  <si>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</si>
  <si>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</si>
  <si>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</si>
  <si>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</si>
  <si>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</si>
  <si>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</si>
  <si>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</si>
  <si>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</si>
  <si>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</si>
  <si>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</si>
  <si>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</si>
  <si>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</si>
  <si>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</si>
  <si>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</si>
  <si>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</si>
  <si>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</si>
  <si>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</si>
  <si>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</si>
  <si>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</si>
  <si>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</si>
  <si>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</si>
  <si>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</si>
  <si>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</si>
  <si>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</si>
  <si>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</si>
  <si>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</si>
  <si>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</si>
  <si>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</si>
  <si>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</si>
  <si>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</si>
  <si>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</si>
  <si>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</si>
  <si>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</si>
  <si>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</si>
  <si>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</si>
  <si>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</si>
  <si>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</si>
  <si>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</si>
  <si>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</si>
  <si>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</si>
  <si>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</si>
  <si>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</si>
  <si>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</si>
  <si>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</si>
  <si>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</si>
  <si>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</si>
  <si>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</si>
  <si>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</si>
  <si>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</si>
  <si>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</si>
  <si>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</si>
  <si>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</si>
  <si>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</si>
  <si>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</si>
  <si>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</si>
  <si>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</si>
  <si>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</si>
  <si>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</si>
  <si>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</si>
  <si>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</si>
  <si>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</si>
  <si>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</si>
  <si>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</si>
  <si>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</si>
  <si>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</si>
  <si>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</si>
  <si>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</si>
  <si>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</si>
  <si>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</si>
  <si>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</si>
  <si>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</si>
  <si>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</si>
  <si>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</si>
  <si>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</si>
  <si>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</si>
  <si>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</si>
  <si>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</si>
  <si>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</si>
  <si>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</si>
  <si>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</si>
  <si>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</si>
  <si>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</si>
  <si>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</si>
  <si>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</si>
  <si>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</si>
  <si>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</si>
  <si>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</si>
  <si>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</si>
  <si>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</si>
  <si>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</si>
  <si>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</si>
  <si>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</si>
  <si>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</si>
  <si>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</si>
  <si>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</si>
  <si>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</si>
  <si>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</si>
  <si>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</si>
  <si>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</si>
  <si>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</si>
  <si>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</si>
  <si>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</si>
  <si>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</si>
  <si>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</si>
  <si>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</si>
  <si>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</si>
  <si>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</si>
  <si>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</si>
  <si>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</si>
  <si>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</si>
  <si>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</si>
  <si>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</si>
  <si>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</si>
  <si>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</si>
  <si>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</si>
  <si>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</si>
  <si>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</si>
  <si>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</si>
  <si>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</si>
  <si>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</si>
  <si>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</si>
  <si>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</si>
  <si>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</si>
  <si>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</si>
  <si>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</si>
  <si>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</si>
  <si>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</si>
  <si>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</si>
  <si>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</si>
  <si>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</si>
  <si>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</si>
  <si>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</si>
  <si>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</si>
  <si>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</si>
  <si>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</si>
  <si>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</si>
  <si>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</si>
  <si>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</si>
  <si>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</si>
  <si>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</si>
  <si>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</si>
  <si>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</si>
  <si>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</si>
  <si>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</si>
  <si>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</si>
  <si>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</si>
  <si>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</si>
  <si>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</si>
  <si>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</si>
  <si>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</si>
  <si>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</si>
  <si>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</si>
  <si>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</si>
  <si>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</si>
  <si>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</si>
  <si>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</si>
  <si>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</si>
  <si>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</si>
  <si>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</si>
  <si>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</si>
  <si>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</si>
  <si>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</si>
  <si>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</si>
  <si>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</si>
  <si>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</si>
  <si>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</si>
  <si>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</si>
  <si>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</si>
  <si>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</si>
  <si>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</si>
  <si>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</si>
  <si>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</si>
  <si>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</si>
  <si>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</si>
  <si>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</si>
  <si>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</si>
  <si>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</si>
  <si>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</si>
  <si>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</si>
  <si>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</si>
  <si>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</si>
  <si>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</si>
  <si>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</si>
  <si>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</si>
  <si>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</si>
  <si>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</si>
  <si>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</si>
  <si>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</si>
  <si>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</si>
  <si>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</si>
  <si>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</si>
  <si>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</si>
  <si>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</si>
  <si>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</si>
  <si>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</si>
  <si>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</si>
  <si>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</si>
  <si>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</si>
  <si>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</si>
  <si>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</si>
  <si>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</si>
  <si>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</si>
  <si>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</si>
  <si>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</si>
  <si>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</si>
  <si>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</si>
  <si>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</si>
  <si>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</si>
  <si>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</si>
  <si>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</si>
  <si>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მპგ "დემოკრატიული მოძრაობა – ერთიანი საქართველო"</t>
  </si>
  <si>
    <t>თიბისი</t>
  </si>
  <si>
    <t>GE07TB1113336080100005</t>
  </si>
  <si>
    <t>GEL</t>
  </si>
  <si>
    <t xml:space="preserve">შენიშვნა: ივნისის თვის ფაქურები ჯერ არ მიგვიღია სრულად, ამიტომ ვალდებულებები </t>
  </si>
  <si>
    <t>ივნისის ბოლოსთვის შეიცვლება, ძირითადად საკომუნიკაციო ხარჯების მიმართულებით</t>
  </si>
  <si>
    <t>შპს "ექსპოგრაფი"</t>
  </si>
  <si>
    <t>ბანერი</t>
  </si>
  <si>
    <t>ორმოცაძე დავით</t>
  </si>
  <si>
    <t>იჯარა</t>
  </si>
  <si>
    <t>თუმანიშვილი მარინა</t>
  </si>
  <si>
    <t>მპგ გაერთიანებული დემოკრატიული მოძრაობა</t>
  </si>
  <si>
    <t xml:space="preserve">სარჩევნო სუბიექტის უფლებამონაცვლეობა </t>
  </si>
  <si>
    <t>შპს ახალი ამბები</t>
  </si>
  <si>
    <t>საინფორმ.მომსახურება</t>
  </si>
  <si>
    <t>შპს ა-ნეტი</t>
  </si>
  <si>
    <t>საკომუნიკაციო</t>
  </si>
  <si>
    <t>ფულადი შემოწირულობა</t>
  </si>
  <si>
    <t>01010008849</t>
  </si>
  <si>
    <t>სხვადასხვა ხარჯები(შეცდომით გადარიცხული თანხა)</t>
  </si>
  <si>
    <t>აკაკი კიკვაძე</t>
  </si>
  <si>
    <t>თამარ მინდიაშვილი</t>
  </si>
  <si>
    <t>01010002370</t>
  </si>
  <si>
    <t>01010018768</t>
  </si>
  <si>
    <t>თბილ. მოსკოვის.გამზირი.18 კ 2</t>
  </si>
  <si>
    <t>თბილისი, მანჯგალაძის 64</t>
  </si>
  <si>
    <t>თბილისი, ხოშტარიას 16</t>
  </si>
  <si>
    <t>თბილისი, მუხიანის 4 მკ/რ კორ 8</t>
  </si>
  <si>
    <t>ლანჩხუთი, თავისუფლების 2</t>
  </si>
  <si>
    <t>მარტვილი, მშვიდობის ქ. N 31</t>
  </si>
  <si>
    <t>ჩხოროწყუ, გობეჩიას 20</t>
  </si>
  <si>
    <t>აბაშა,თავისუფლების 40</t>
  </si>
  <si>
    <t>სენაკი, უნივერსიტეტის 4</t>
  </si>
  <si>
    <t>ბათუმი, ხელვაჩაური, შარაბიძეები</t>
  </si>
  <si>
    <t>შუახევი, რუსთაველის 20</t>
  </si>
  <si>
    <t>ქობულეთი, აღმაშენებლის 36</t>
  </si>
  <si>
    <t>ხულო, სტალინის 3</t>
  </si>
  <si>
    <t>კასპი, გიორგი სააკაძის 106</t>
  </si>
  <si>
    <t>ქ.მცხეთა, აღმაშენებლის 82</t>
  </si>
  <si>
    <t>წალკა, კოსტავას 71</t>
  </si>
  <si>
    <t>გარდაბანი, დ.აღმაშენებლის 82</t>
  </si>
  <si>
    <t>მარნეული, გიორგაძის 3</t>
  </si>
  <si>
    <t>ყვარელი, ჭავჭავაძის 61</t>
  </si>
  <si>
    <t>ქ. ახმეტა, ჩოლოყაშვილის 34</t>
  </si>
  <si>
    <t>ქ.გურჯაანი, სანაპიროს 6</t>
  </si>
  <si>
    <t>თერჯოლა, რუსთაველის 80</t>
  </si>
  <si>
    <t>ქ. სიღნაღი, სოფ. საქობო</t>
  </si>
  <si>
    <t>წყალტუბო, ფალიაშვილის ქუჩა</t>
  </si>
  <si>
    <t>საჩხერე, კოსტავას 80</t>
  </si>
  <si>
    <t>ბაღდათი, თამარ მეფის 1</t>
  </si>
  <si>
    <t>ამბროლაური, კოსტავას 41</t>
  </si>
  <si>
    <t>ბორჯომი, სააკაძის N 2</t>
  </si>
  <si>
    <t>01.09-31.10.2017</t>
  </si>
  <si>
    <t>05.09-05.11.2017</t>
  </si>
  <si>
    <t>07.09-07.11.2017</t>
  </si>
  <si>
    <t>09.09-22.10.2017</t>
  </si>
  <si>
    <t>11.09-11.11.2017</t>
  </si>
  <si>
    <t>22.08-22.11.2017</t>
  </si>
  <si>
    <t>08.09-08.11.2017</t>
  </si>
  <si>
    <t>06.09-06.11.2017</t>
  </si>
  <si>
    <t>10.09-10.11.2017</t>
  </si>
  <si>
    <t>187.50</t>
  </si>
  <si>
    <t>01024009833</t>
  </si>
  <si>
    <t>01019046812</t>
  </si>
  <si>
    <t>01009007460</t>
  </si>
  <si>
    <t>01001004010</t>
  </si>
  <si>
    <t>26001000855</t>
  </si>
  <si>
    <t>29001010335</t>
  </si>
  <si>
    <t>65002002433</t>
  </si>
  <si>
    <t>02001000787</t>
  </si>
  <si>
    <t>39001044702</t>
  </si>
  <si>
    <t>24001002622</t>
  </si>
  <si>
    <t>01026015333</t>
  </si>
  <si>
    <t>61001018803</t>
  </si>
  <si>
    <t>12001027661</t>
  </si>
  <si>
    <t>28001025630</t>
  </si>
  <si>
    <t>45001007227</t>
  </si>
  <si>
    <t>08001003518</t>
  </si>
  <si>
    <t>13001045199</t>
  </si>
  <si>
    <t>01013031787</t>
  </si>
  <si>
    <t>01024065423</t>
  </si>
  <si>
    <t>53001028949</t>
  </si>
  <si>
    <t>38001006479</t>
  </si>
  <si>
    <t>09001000830</t>
  </si>
  <si>
    <t>04001003198</t>
  </si>
  <si>
    <t>შპს "ჯეო ჰოსპიტალი"</t>
  </si>
  <si>
    <t>ემზარი ილურიძე</t>
  </si>
  <si>
    <t>თინათინ მესხიშვილი</t>
  </si>
  <si>
    <t>ეკატერინე ჭყონია</t>
  </si>
  <si>
    <t>ნინო მიქაძე</t>
  </si>
  <si>
    <t>ეკა ვადაჭკორია</t>
  </si>
  <si>
    <t>ჯემალ გაბისონია</t>
  </si>
  <si>
    <t>გია ბებია</t>
  </si>
  <si>
    <t>გელა კაჭარავა</t>
  </si>
  <si>
    <t>სულიკო ბერაია</t>
  </si>
  <si>
    <t>რუსუდან მახარაძე</t>
  </si>
  <si>
    <t>მერი თურმანიძე</t>
  </si>
  <si>
    <t>ვაჟა  რომანაძე</t>
  </si>
  <si>
    <t>ბიძინა  რიჟვაძე</t>
  </si>
  <si>
    <t>მედეია ჯუხარიძე</t>
  </si>
  <si>
    <t>დოდო მამულაშვილი</t>
  </si>
  <si>
    <t>მარინე  ბერიანიძე</t>
  </si>
  <si>
    <t>მამედ  ბაგიროვი</t>
  </si>
  <si>
    <t>იკინ  ტალიბოვი</t>
  </si>
  <si>
    <t>ნუგზარი  ღონიაშვილი</t>
  </si>
  <si>
    <t>კობა  მაისურაძე</t>
  </si>
  <si>
    <t>მარინე  არჯევანიშვილი</t>
  </si>
  <si>
    <t>მარინე  ქავთარაძე</t>
  </si>
  <si>
    <t>ანნა  მიქაშვილი</t>
  </si>
  <si>
    <t>გოჩა  სილაგაძე</t>
  </si>
  <si>
    <t>პეტრე  აბრამიშვილი</t>
  </si>
  <si>
    <t>დავით  გრძელიძე</t>
  </si>
  <si>
    <t>ავთანდილ  მიქიაშვილი</t>
  </si>
  <si>
    <t>GE88TB7346345066300002</t>
  </si>
  <si>
    <t>53001054559</t>
  </si>
  <si>
    <t>GE02BG0000000820354800</t>
  </si>
  <si>
    <t>სხვადასხვა ხარჯები</t>
  </si>
  <si>
    <t>გრიგოლ ბარამიძე</t>
  </si>
  <si>
    <t>დიმიტრი ლორთქიფანიძე</t>
  </si>
  <si>
    <t>01018002112</t>
  </si>
  <si>
    <t>01002012305</t>
  </si>
  <si>
    <t>01005008393</t>
  </si>
  <si>
    <t>01019028759</t>
  </si>
  <si>
    <t>ქრისტინე კბილაძე</t>
  </si>
  <si>
    <t>01011053971</t>
  </si>
  <si>
    <t>ფლაერი</t>
  </si>
  <si>
    <t>თბილისი, ლიბანის ქ. N 20 ა</t>
  </si>
  <si>
    <t>12.09-12.11.2017</t>
  </si>
  <si>
    <t>01004003460</t>
  </si>
  <si>
    <t>დავით ძირტკბილაშვილი</t>
  </si>
  <si>
    <t>წალენჯიხა, გამსახურდიას 7</t>
  </si>
  <si>
    <t>15.09-15.11.2017</t>
  </si>
  <si>
    <t>51001001541</t>
  </si>
  <si>
    <t>ჯულიეტა როგავა</t>
  </si>
  <si>
    <t>ლენტეხი, თამარ მეფის 5</t>
  </si>
  <si>
    <t>27001007571</t>
  </si>
  <si>
    <t>ნინო ფერცულიანი</t>
  </si>
  <si>
    <t>ქედა, ტბელ აბუსერიძის 1</t>
  </si>
  <si>
    <t>ზვიად ბეჟანიძე</t>
  </si>
  <si>
    <t>დუშეთი, დ. აღმაშენებლის 44</t>
  </si>
  <si>
    <t>13.09-13.11.2017</t>
  </si>
  <si>
    <t>16001002868</t>
  </si>
  <si>
    <t>ნინო ნაცვლიშვილი</t>
  </si>
  <si>
    <t>თიანეთი, რუსთაველის 7</t>
  </si>
  <si>
    <t>01005008677</t>
  </si>
  <si>
    <t>მალხაზ ხატიაშვილი</t>
  </si>
  <si>
    <t>თეთრიწყ, მუსხელიშვილის ქ N 2</t>
  </si>
  <si>
    <t>21.09-21.10.2017</t>
  </si>
  <si>
    <t>22001006679</t>
  </si>
  <si>
    <t>ნუნუ ნათობიძე</t>
  </si>
  <si>
    <t>ბოლნისი,სულხან საბას 101</t>
  </si>
  <si>
    <t>10001007854</t>
  </si>
  <si>
    <t>კარინა ნინოშვილი</t>
  </si>
  <si>
    <t>საგარეჯო, დოდაშვილის 5</t>
  </si>
  <si>
    <t>01011075221</t>
  </si>
  <si>
    <t>გიორგი ლაფერიშვილი</t>
  </si>
  <si>
    <t>ტყიბული, ტყვარჩელის ქ. შ.პ.ს. ავტომობილის მიმდებარედ</t>
  </si>
  <si>
    <t>41001020984</t>
  </si>
  <si>
    <t>ანნა მახვილაძე</t>
  </si>
  <si>
    <t>ჭიათურა, ყაზბეგის ქ. N6</t>
  </si>
  <si>
    <t>01026001724</t>
  </si>
  <si>
    <t>ნათელა ფალავანდიშვილი</t>
  </si>
  <si>
    <t>ზესტაფონი,აღმაშენებლის 5</t>
  </si>
  <si>
    <t>18.09-30.10.2017</t>
  </si>
  <si>
    <t>18001040288</t>
  </si>
  <si>
    <t>ალექსანდრე კუპრაძე</t>
  </si>
  <si>
    <t>სამტრედია, ძმები ნინუების 22</t>
  </si>
  <si>
    <t>37001011840</t>
  </si>
  <si>
    <t>ამირან ნინუა</t>
  </si>
  <si>
    <t>ახალქალაქი, თამარ მეფის 56</t>
  </si>
  <si>
    <t>15.09-31.10.2017</t>
  </si>
  <si>
    <t>07001005442</t>
  </si>
  <si>
    <t>გეორგი მხჩიან</t>
  </si>
  <si>
    <t>ნინოწმინდა, ტერიანის ქ. 24</t>
  </si>
  <si>
    <t>32701028965</t>
  </si>
  <si>
    <t>არარატ მზიკიანი</t>
  </si>
  <si>
    <t>03.10.17-21.10.17</t>
  </si>
  <si>
    <t>სსიპ ქ. ფოთის ვ.გუნიას სახელობის პროფესიული სახელმწიფო თეატრი</t>
  </si>
  <si>
    <t>საარჩევნო კამპანიის ტექნიკური უზრუნველყოფა</t>
  </si>
  <si>
    <t>შპს ასტილი</t>
  </si>
  <si>
    <t>სააგიტაციო მასალის დამზადება</t>
  </si>
  <si>
    <t>შპს ბრენდისი</t>
  </si>
  <si>
    <t>შპს დიოსი 2017</t>
  </si>
  <si>
    <t>ბუკლეტი</t>
  </si>
  <si>
    <t>ი/მ ბაკური კილაძე</t>
  </si>
  <si>
    <t>საარჩევნო ფლაერი</t>
  </si>
  <si>
    <t>შპს დეიზი</t>
  </si>
  <si>
    <t>შპს პოლიგრაფ პრინტ</t>
  </si>
  <si>
    <t>ბუკლეტი-პლაკატი</t>
  </si>
  <si>
    <t>სხვა ფულადი შემოსავლები(შეცდომით ჩარიცხული თანხა)</t>
  </si>
  <si>
    <t>სხვადასხვა ხარჯები(შეცდომით ჩარიცხული თანხის უკან დაბრუნება)</t>
  </si>
  <si>
    <t>GE95TB7981145061100073</t>
  </si>
  <si>
    <t>GE10TB0600000160070845</t>
  </si>
  <si>
    <t>GE30BG0000000501402000</t>
  </si>
  <si>
    <t>GE86TB7588645061600010</t>
  </si>
  <si>
    <t>GE60LB0711175869131000</t>
  </si>
  <si>
    <t>GE27BG0000000884505300</t>
  </si>
  <si>
    <t>GE94LB0711102213394440</t>
  </si>
  <si>
    <t>GE52TB7946945061100035</t>
  </si>
  <si>
    <t>GE73TB7134045061100047</t>
  </si>
  <si>
    <t>GE92TB7134945061100048</t>
  </si>
  <si>
    <t>GE41TB7520345063600010</t>
  </si>
  <si>
    <t>GE45LB0711185048444000</t>
  </si>
  <si>
    <t>GE07TB7299445061100046</t>
  </si>
  <si>
    <t>GE27BG0000000823143100</t>
  </si>
  <si>
    <t>GE37LB0288870250470597</t>
  </si>
  <si>
    <t>GE71TB7170645165100004</t>
  </si>
  <si>
    <t>GE02LB0711184981307000</t>
  </si>
  <si>
    <t>GE93TB7811745061100043</t>
  </si>
  <si>
    <t>GE80BG0000000798492700</t>
  </si>
  <si>
    <t>GE40TB7750845061600003</t>
  </si>
  <si>
    <t>GE40TB7407845061100046</t>
  </si>
  <si>
    <t>01034003000</t>
  </si>
  <si>
    <t>04001001779</t>
  </si>
  <si>
    <t>01026001804</t>
  </si>
  <si>
    <t>53001006888</t>
  </si>
  <si>
    <t>53001002404</t>
  </si>
  <si>
    <t>01027066142</t>
  </si>
  <si>
    <t>28001001106</t>
  </si>
  <si>
    <t>35001102307</t>
  </si>
  <si>
    <t>01013013175</t>
  </si>
  <si>
    <t>53001007664</t>
  </si>
  <si>
    <t>35001029323</t>
  </si>
  <si>
    <t>20001015285</t>
  </si>
  <si>
    <t>16001026813</t>
  </si>
  <si>
    <t>28001011078</t>
  </si>
  <si>
    <t>53001015537</t>
  </si>
  <si>
    <t>44001004747</t>
  </si>
  <si>
    <t>01001099558</t>
  </si>
  <si>
    <t>25001016383</t>
  </si>
  <si>
    <t>სს  თიბისი  ბანკი</t>
  </si>
  <si>
    <t>სს "საქართველოს ბანკი"</t>
  </si>
  <si>
    <t>სს "ლიბერთიბანკი"</t>
  </si>
  <si>
    <t>მალხაზი მაისაშვილი, 01034003000</t>
  </si>
  <si>
    <t>კახა კუკავა, 01010008849</t>
  </si>
  <si>
    <t>გურგენიძე ვალიკო</t>
  </si>
  <si>
    <t>ლაშა ჩიქვინიძე, 01026001804</t>
  </si>
  <si>
    <t>რატი ჟორჟოლიანი, 53001006888, GEO</t>
  </si>
  <si>
    <t>მიქიაშვილი ავთანდილ</t>
  </si>
  <si>
    <t>ვასილი მხეცაძე, 53001002404, GEO</t>
  </si>
  <si>
    <t>ალექსანდრე რიჟამაძე, 01027066142</t>
  </si>
  <si>
    <t>სადრადინ ტალიბოვი, 28001001106</t>
  </si>
  <si>
    <t>როსტომ ქველაძე, 35001102307</t>
  </si>
  <si>
    <t>რამაზ ცუცქირიძე, 01013013175</t>
  </si>
  <si>
    <t>მაია შალამბერიძე, 53001007664, GEO</t>
  </si>
  <si>
    <t>ჯაბა დუგლაძე, 35001029323</t>
  </si>
  <si>
    <t>თუშიშვილი დავით</t>
  </si>
  <si>
    <t>აკაკი კიკვაძე, 01010002370</t>
  </si>
  <si>
    <t>არჩილ კოლხიტაშვილი, 16001026813, GEO</t>
  </si>
  <si>
    <t>ვეფხია გურგენიშვილი, 28001011078</t>
  </si>
  <si>
    <t>შალვა უშვერიძე, 53001015537, GEO</t>
  </si>
  <si>
    <t>ნიკა ყამარაული, 44001004747</t>
  </si>
  <si>
    <t>როყვა დავითი</t>
  </si>
  <si>
    <t>ნათობიძე ნუნუ</t>
  </si>
  <si>
    <t>შოთა მაქაცარია, 01001099558</t>
  </si>
  <si>
    <t>ამილ მუსაევ, 25001016383</t>
  </si>
  <si>
    <t>გაცემულია საქვეანგარიშოდ დავით ასპანიძეზე</t>
  </si>
  <si>
    <t xml:space="preserve">ნინო </t>
  </si>
  <si>
    <t>ბურჯანაძე</t>
  </si>
  <si>
    <t>წინასაარჩევნო</t>
  </si>
  <si>
    <t>ბათუმი</t>
  </si>
  <si>
    <t>01026000650</t>
  </si>
  <si>
    <t xml:space="preserve">ანზორ </t>
  </si>
  <si>
    <t>ბიწაძე</t>
  </si>
  <si>
    <t>01026007785</t>
  </si>
  <si>
    <t xml:space="preserve">მამუკა </t>
  </si>
  <si>
    <t>აჩბა</t>
  </si>
  <si>
    <t>62001000351</t>
  </si>
  <si>
    <t>ქუთაისი</t>
  </si>
  <si>
    <t>ქეთევან</t>
  </si>
  <si>
    <t>ჩქარეული</t>
  </si>
  <si>
    <t xml:space="preserve">მიხეილი </t>
  </si>
  <si>
    <t>ტაბატაძე</t>
  </si>
  <si>
    <t xml:space="preserve">ლევან </t>
  </si>
  <si>
    <t>ძინძიბაძე</t>
  </si>
  <si>
    <t xml:space="preserve">შაქრია </t>
  </si>
  <si>
    <t>ზურაშვილი</t>
  </si>
  <si>
    <t xml:space="preserve">ირაკლი </t>
  </si>
  <si>
    <t>ჯანიაშვილი</t>
  </si>
  <si>
    <t>01017035751</t>
  </si>
  <si>
    <t>01024068919</t>
  </si>
  <si>
    <t>გიორგი</t>
  </si>
  <si>
    <t>რევიშვილი</t>
  </si>
  <si>
    <t>ცალი</t>
  </si>
  <si>
    <t>ტრიპლეტი</t>
  </si>
  <si>
    <t>შპს კაბადონი+</t>
  </si>
  <si>
    <t>შპს გურიის პრესკლუბი</t>
  </si>
  <si>
    <t>ფასიანი მასალა</t>
  </si>
  <si>
    <t>პოსტერი</t>
  </si>
  <si>
    <t>შპს ფავორიტი სტილი</t>
  </si>
  <si>
    <t>სააგიტაციო მასალა</t>
  </si>
  <si>
    <t>შპს გამომცემლობა კოლორი</t>
  </si>
  <si>
    <t>ბაკური კილაძე</t>
  </si>
  <si>
    <t>საარჩევნო აფიშა(ა3–30*42სმ) ლაშა ჩიქვინიძე</t>
  </si>
  <si>
    <t>საარჩევნო აფიშა(ა2–60*42 სმ) ლაშა  ჩიქვინიძე</t>
  </si>
  <si>
    <t>ბეჟან დარახველიძის საარჩევნო აფიშა (ა3-30*42სმ)</t>
  </si>
  <si>
    <t>სტიკერი(ა4-21*30 სმ)</t>
  </si>
  <si>
    <t>დათო როყვას საარჩევნო ფლაერი</t>
  </si>
  <si>
    <t>რატი ჟორჟოლიანის საარჩევნო ფლაერი</t>
  </si>
  <si>
    <t>რატი ჟორჟოლიანის საარჩევნო აფიშა</t>
  </si>
  <si>
    <t>ვასილ მხეცაძეს საარჩევნო ფლაერი</t>
  </si>
  <si>
    <t>მაია შალამბერიძეს საარჩევნო ფლაერი</t>
  </si>
  <si>
    <t>მაია შალამბერიძეს საარჩევნო აფიშა</t>
  </si>
  <si>
    <t>გოჩა უგულავას საარჩევნო ფლაერი</t>
  </si>
  <si>
    <t>გოჩა უგულავას გაზეთი</t>
  </si>
  <si>
    <t>იმედა ზვიადაძის საარჩევნო ფლაერი</t>
  </si>
  <si>
    <t>ოთარ ჯანელიძეს საარჩევნო აფიშა</t>
  </si>
  <si>
    <t>შპს ვექტორი 2009</t>
  </si>
  <si>
    <t>შპს მწიგნობარი</t>
  </si>
  <si>
    <t>აფიშა</t>
  </si>
  <si>
    <t>ა3 პლაკატი (ბეჭდვა)</t>
  </si>
  <si>
    <t>ი/მ ვაგიფ კადიმი</t>
  </si>
  <si>
    <t>თენგიზ თაბაგარი</t>
  </si>
  <si>
    <t>ბანერი 30*42</t>
  </si>
  <si>
    <t>პლაკატი A2</t>
  </si>
  <si>
    <t>შპს ირიდა ჯგუფი</t>
  </si>
  <si>
    <t xml:space="preserve">შპს  ტრიადა სტილი </t>
  </si>
  <si>
    <t>ავობიოგრაფია ა5</t>
  </si>
  <si>
    <t>ბანერის ბეჭდვა</t>
  </si>
  <si>
    <t>კვმ</t>
  </si>
  <si>
    <t>ნინო გურეშიძე</t>
  </si>
  <si>
    <t>პოსტერი (ა3)</t>
  </si>
  <si>
    <t>400196364</t>
  </si>
  <si>
    <t xml:space="preserve">პლაკატი </t>
  </si>
  <si>
    <t>შპს მედიაგრაფიკა</t>
  </si>
  <si>
    <t>205188928</t>
  </si>
  <si>
    <t>შპს გამომცემლობა გრიფონი</t>
  </si>
  <si>
    <t xml:space="preserve"> შპს რეზონი</t>
  </si>
  <si>
    <t>203822220</t>
  </si>
  <si>
    <t>ა3 პოსტერი "შახინ მირზაევი(150გრ ქაღალდი მატი)</t>
  </si>
  <si>
    <t>ა4/3 ფლაერი "რამაზ ცუცქირიძე"  (150 გრ. ცარცი)</t>
  </si>
  <si>
    <t>ა4/3 ფლაერი "შახინ მირზაევ" (150 გრ.მატი)</t>
  </si>
  <si>
    <t>205208559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</si>
</sst>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dd/mm/yyyy\ hh:mm:ss"/>
  </numFmts>
  <fonts count="47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10"/>
      <name val="Sylfaen"/>
      <family val="1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Arial"/>
    </font>
    <font>
      <sz val="9"/>
      <name val="Sylfaen"/>
    </font>
    <font>
      <sz val="10"/>
      <name val="Arial"/>
      <charset val="1"/>
    </font>
    <font>
      <sz val="9"/>
      <color rgb="FF5F5F5F"/>
      <name val="BPG Arial"/>
    </font>
    <font>
      <sz val="9"/>
      <color rgb="FF000000"/>
      <name val="BPG 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43" fontId="44" fillId="0" borderId="0" applyFont="0" applyFill="0" applyBorder="0" applyAlignment="0" applyProtection="0"/>
  </cellStyleXfs>
  <cellXfs count="50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3" xfId="2" applyFont="1" applyFill="1" applyBorder="1" applyAlignment="1" applyProtection="1">
      <alignment horizontal="center" vertical="top" wrapText="1"/>
    </xf>
    <xf numFmtId="1" fontId="24" fillId="5" borderId="23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4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5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6" xfId="2" applyFont="1" applyFill="1" applyBorder="1" applyAlignment="1" applyProtection="1">
      <alignment horizontal="left" vertical="top"/>
      <protection locked="0"/>
    </xf>
    <xf numFmtId="0" fontId="24" fillId="5" borderId="26" xfId="2" applyFont="1" applyFill="1" applyBorder="1" applyAlignment="1" applyProtection="1">
      <alignment horizontal="left" vertical="top" wrapText="1"/>
      <protection locked="0"/>
    </xf>
    <xf numFmtId="0" fontId="24" fillId="5" borderId="27" xfId="2" applyFont="1" applyFill="1" applyBorder="1" applyAlignment="1" applyProtection="1">
      <alignment horizontal="left" vertical="top" wrapText="1"/>
      <protection locked="0"/>
    </xf>
    <xf numFmtId="1" fontId="24" fillId="5" borderId="27" xfId="2" applyNumberFormat="1" applyFont="1" applyFill="1" applyBorder="1" applyAlignment="1" applyProtection="1">
      <alignment horizontal="left" vertical="top" wrapText="1"/>
      <protection locked="0"/>
    </xf>
    <xf numFmtId="1" fontId="24" fillId="5" borderId="28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0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29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1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0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3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9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19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vertical="center" wrapText="1"/>
      <protection locked="0"/>
    </xf>
    <xf numFmtId="14" fontId="32" fillId="0" borderId="19" xfId="9" applyNumberFormat="1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4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5" xfId="9" applyFont="1" applyFill="1" applyBorder="1" applyAlignment="1" applyProtection="1">
      <alignment vertical="center"/>
    </xf>
    <xf numFmtId="0" fontId="19" fillId="5" borderId="34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5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5" xfId="0" applyFont="1" applyFill="1" applyBorder="1" applyAlignment="1" applyProtection="1">
      <alignment vertical="center"/>
    </xf>
    <xf numFmtId="0" fontId="19" fillId="5" borderId="34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5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5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2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34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0" borderId="0" xfId="0" applyFont="1" applyAlignment="1" applyProtection="1">
      <alignment horizontal="center" vertical="center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35" fillId="2" borderId="0" xfId="0" applyFont="1" applyFill="1" applyProtection="1">
      <protection locked="0"/>
    </xf>
    <xf numFmtId="0" fontId="35" fillId="0" borderId="0" xfId="0" applyFont="1" applyFill="1" applyBorder="1" applyAlignment="1" applyProtection="1">
      <alignment horizontal="left"/>
      <protection locked="0"/>
    </xf>
    <xf numFmtId="167" fontId="27" fillId="0" borderId="2" xfId="5" applyNumberFormat="1" applyFont="1" applyBorder="1" applyAlignment="1" applyProtection="1">
      <alignment horizontal="center" vertical="center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4" fillId="2" borderId="6" xfId="2" applyFont="1" applyFill="1" applyBorder="1" applyAlignment="1" applyProtection="1">
      <alignment horizontal="left" vertical="top" wrapText="1"/>
      <protection locked="0"/>
    </xf>
    <xf numFmtId="167" fontId="27" fillId="2" borderId="2" xfId="5" applyNumberFormat="1" applyFont="1" applyFill="1" applyBorder="1" applyAlignment="1" applyProtection="1">
      <alignment horizontal="center" vertical="center"/>
      <protection locked="0"/>
    </xf>
    <xf numFmtId="1" fontId="24" fillId="2" borderId="6" xfId="2" applyNumberFormat="1" applyFont="1" applyFill="1" applyBorder="1" applyAlignment="1" applyProtection="1">
      <alignment horizontal="left" vertical="top" wrapText="1"/>
      <protection locked="0"/>
    </xf>
    <xf numFmtId="1" fontId="24" fillId="2" borderId="6" xfId="2" applyNumberFormat="1" applyFont="1" applyFill="1" applyBorder="1" applyAlignment="1" applyProtection="1">
      <alignment horizontal="left" vertical="center" wrapText="1"/>
      <protection locked="0"/>
    </xf>
    <xf numFmtId="0" fontId="24" fillId="2" borderId="6" xfId="2" applyFont="1" applyFill="1" applyBorder="1" applyAlignment="1" applyProtection="1">
      <alignment horizontal="left" vertical="center" wrapText="1"/>
      <protection locked="0"/>
    </xf>
    <xf numFmtId="167" fontId="27" fillId="2" borderId="2" xfId="5" applyNumberFormat="1" applyFont="1" applyFill="1" applyBorder="1" applyAlignment="1" applyProtection="1">
      <alignment horizontal="center" vertical="top"/>
      <protection locked="0"/>
    </xf>
    <xf numFmtId="1" fontId="24" fillId="2" borderId="9" xfId="2" applyNumberFormat="1" applyFont="1" applyFill="1" applyBorder="1" applyAlignment="1" applyProtection="1">
      <alignment horizontal="left" vertical="center" wrapText="1"/>
      <protection locked="0"/>
    </xf>
    <xf numFmtId="1" fontId="24" fillId="2" borderId="1" xfId="2" applyNumberFormat="1" applyFont="1" applyFill="1" applyBorder="1" applyAlignment="1" applyProtection="1">
      <alignment horizontal="left" vertical="top" wrapText="1"/>
      <protection locked="0"/>
    </xf>
    <xf numFmtId="0" fontId="24" fillId="2" borderId="36" xfId="2" applyFont="1" applyFill="1" applyBorder="1" applyAlignment="1" applyProtection="1">
      <alignment horizontal="left" vertical="top" wrapText="1"/>
      <protection locked="0"/>
    </xf>
    <xf numFmtId="4" fontId="17" fillId="0" borderId="1" xfId="2" applyNumberFormat="1" applyFont="1" applyFill="1" applyBorder="1" applyAlignment="1" applyProtection="1">
      <alignment horizontal="left" vertical="top"/>
      <protection locked="0"/>
    </xf>
    <xf numFmtId="0" fontId="38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8" fillId="2" borderId="1" xfId="0" applyFont="1" applyFill="1" applyBorder="1"/>
    <xf numFmtId="0" fontId="0" fillId="2" borderId="1" xfId="0" applyFill="1" applyBorder="1"/>
    <xf numFmtId="0" fontId="39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0" fillId="0" borderId="1" xfId="0" applyBorder="1"/>
    <xf numFmtId="4" fontId="42" fillId="0" borderId="1" xfId="0" applyNumberFormat="1" applyFont="1" applyBorder="1" applyAlignment="1">
      <alignment horizontal="right"/>
    </xf>
    <xf numFmtId="0" fontId="43" fillId="0" borderId="1" xfId="0" applyFont="1" applyBorder="1" applyAlignment="1">
      <alignment horizontal="left"/>
    </xf>
    <xf numFmtId="0" fontId="42" fillId="0" borderId="1" xfId="0" applyFont="1" applyBorder="1" applyAlignment="1">
      <alignment horizontal="left"/>
    </xf>
    <xf numFmtId="0" fontId="19" fillId="2" borderId="1" xfId="15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38" fillId="2" borderId="1" xfId="0" applyFont="1" applyFill="1" applyBorder="1" applyAlignment="1">
      <alignment wrapText="1"/>
    </xf>
    <xf numFmtId="0" fontId="29" fillId="5" borderId="37" xfId="9" applyFont="1" applyFill="1" applyBorder="1" applyAlignment="1" applyProtection="1">
      <alignment horizontal="center" vertical="center"/>
    </xf>
    <xf numFmtId="0" fontId="29" fillId="5" borderId="38" xfId="9" applyFont="1" applyFill="1" applyBorder="1" applyAlignment="1" applyProtection="1">
      <alignment horizontal="center" vertical="center"/>
    </xf>
    <xf numFmtId="0" fontId="29" fillId="5" borderId="39" xfId="9" applyFont="1" applyFill="1" applyBorder="1" applyAlignment="1" applyProtection="1">
      <alignment horizontal="center" vertical="center"/>
    </xf>
    <xf numFmtId="0" fontId="29" fillId="5" borderId="40" xfId="9" applyFont="1" applyFill="1" applyBorder="1" applyAlignment="1" applyProtection="1">
      <alignment horizontal="center" vertical="center"/>
    </xf>
    <xf numFmtId="0" fontId="29" fillId="5" borderId="41" xfId="9" applyFont="1" applyFill="1" applyBorder="1" applyAlignment="1" applyProtection="1">
      <alignment horizontal="center" vertical="center"/>
    </xf>
    <xf numFmtId="0" fontId="29" fillId="7" borderId="1" xfId="9" applyFont="1" applyFill="1" applyBorder="1" applyAlignment="1" applyProtection="1">
      <alignment horizontal="center" vertical="center"/>
    </xf>
    <xf numFmtId="14" fontId="42" fillId="7" borderId="1" xfId="0" applyNumberFormat="1" applyFont="1" applyFill="1" applyBorder="1" applyAlignment="1">
      <alignment horizontal="left"/>
    </xf>
    <xf numFmtId="0" fontId="32" fillId="7" borderId="1" xfId="9" applyFont="1" applyFill="1" applyBorder="1" applyAlignment="1" applyProtection="1">
      <alignment vertical="center" wrapText="1"/>
      <protection locked="0"/>
    </xf>
    <xf numFmtId="4" fontId="42" fillId="7" borderId="1" xfId="0" applyNumberFormat="1" applyFont="1" applyFill="1" applyBorder="1" applyAlignment="1">
      <alignment horizontal="right"/>
    </xf>
    <xf numFmtId="0" fontId="43" fillId="7" borderId="1" xfId="0" applyFont="1" applyFill="1" applyBorder="1" applyAlignment="1">
      <alignment horizontal="left"/>
    </xf>
    <xf numFmtId="0" fontId="42" fillId="7" borderId="1" xfId="0" applyFont="1" applyFill="1" applyBorder="1" applyAlignment="1">
      <alignment horizontal="left"/>
    </xf>
    <xf numFmtId="0" fontId="32" fillId="7" borderId="1" xfId="9" applyFont="1" applyFill="1" applyBorder="1" applyAlignment="1" applyProtection="1">
      <alignment horizontal="center" vertical="center"/>
      <protection locked="0"/>
    </xf>
    <xf numFmtId="0" fontId="32" fillId="7" borderId="1" xfId="9" applyFont="1" applyFill="1" applyBorder="1" applyAlignment="1" applyProtection="1">
      <alignment vertical="center"/>
      <protection locked="0"/>
    </xf>
    <xf numFmtId="4" fontId="32" fillId="0" borderId="20" xfId="9" applyNumberFormat="1" applyFont="1" applyBorder="1" applyAlignment="1" applyProtection="1">
      <alignment vertical="center"/>
      <protection locked="0"/>
    </xf>
    <xf numFmtId="43" fontId="17" fillId="0" borderId="1" xfId="16" applyFont="1" applyFill="1" applyBorder="1" applyAlignment="1" applyProtection="1">
      <alignment horizontal="right" vertical="center"/>
      <protection locked="0"/>
    </xf>
    <xf numFmtId="0" fontId="11" fillId="0" borderId="1" xfId="0" applyFont="1" applyBorder="1"/>
    <xf numFmtId="49" fontId="0" fillId="0" borderId="1" xfId="0" applyNumberFormat="1" applyBorder="1"/>
    <xf numFmtId="49" fontId="11" fillId="0" borderId="1" xfId="0" applyNumberFormat="1" applyFont="1" applyBorder="1"/>
    <xf numFmtId="0" fontId="11" fillId="0" borderId="1" xfId="0" applyFont="1" applyBorder="1" applyAlignment="1"/>
    <xf numFmtId="0" fontId="45" fillId="0" borderId="0" xfId="0" applyFont="1" applyAlignment="1">
      <alignment horizontal="left"/>
    </xf>
    <xf numFmtId="49" fontId="45" fillId="0" borderId="0" xfId="0" applyNumberFormat="1" applyFont="1"/>
    <xf numFmtId="0" fontId="31" fillId="2" borderId="1" xfId="0" applyFont="1" applyFill="1" applyBorder="1" applyAlignment="1">
      <alignment horizontal="left"/>
    </xf>
    <xf numFmtId="0" fontId="17" fillId="2" borderId="1" xfId="1" applyFont="1" applyFill="1" applyBorder="1" applyAlignment="1" applyProtection="1">
      <alignment vertical="center" wrapText="1"/>
    </xf>
    <xf numFmtId="0" fontId="11" fillId="2" borderId="1" xfId="0" applyFont="1" applyFill="1" applyBorder="1"/>
    <xf numFmtId="0" fontId="11" fillId="2" borderId="1" xfId="0" applyFont="1" applyFill="1" applyBorder="1" applyAlignment="1"/>
    <xf numFmtId="49" fontId="17" fillId="2" borderId="1" xfId="1" applyNumberFormat="1" applyFont="1" applyFill="1" applyBorder="1" applyAlignment="1" applyProtection="1">
      <alignment horizontal="left" vertical="center" wrapText="1" indent="1"/>
    </xf>
    <xf numFmtId="0" fontId="46" fillId="0" borderId="1" xfId="0" applyFont="1" applyBorder="1"/>
    <xf numFmtId="3" fontId="22" fillId="6" borderId="31" xfId="1" applyNumberFormat="1" applyFont="1" applyFill="1" applyBorder="1" applyAlignment="1" applyProtection="1">
      <alignment horizontal="center" vertical="center" wrapText="1"/>
    </xf>
    <xf numFmtId="14" fontId="17" fillId="2" borderId="1" xfId="1" applyNumberFormat="1" applyFont="1" applyFill="1" applyBorder="1" applyAlignment="1" applyProtection="1">
      <alignment horizontal="left" vertical="center" wrapText="1" indent="1"/>
    </xf>
    <xf numFmtId="168" fontId="32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>
      <alignment wrapText="1"/>
    </xf>
    <xf numFmtId="169" fontId="11" fillId="0" borderId="1" xfId="0" applyNumberFormat="1" applyFont="1" applyBorder="1"/>
    <xf numFmtId="0" fontId="11" fillId="0" borderId="1" xfId="0" applyFont="1" applyBorder="1" applyAlignment="1">
      <alignment wrapText="1"/>
    </xf>
    <xf numFmtId="3" fontId="17" fillId="2" borderId="1" xfId="1" applyNumberFormat="1" applyFont="1" applyFill="1" applyBorder="1" applyAlignment="1" applyProtection="1">
      <alignment vertical="center"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2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2" xfId="10" applyNumberFormat="1" applyFont="1" applyFill="1" applyBorder="1" applyAlignment="1" applyProtection="1">
      <alignment horizontal="center" vertical="center"/>
    </xf>
    <xf numFmtId="14" fontId="21" fillId="2" borderId="32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32" xfId="3" applyFont="1" applyBorder="1" applyAlignment="1" applyProtection="1">
      <alignment horizontal="center" vertical="center"/>
      <protection locked="0"/>
    </xf>
    <xf numFmtId="0" fontId="17" fillId="0" borderId="32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27" xfId="3" applyFont="1" applyBorder="1" applyAlignment="1">
      <alignment horizontal="center" vertical="center"/>
    </xf>
  </cellXfs>
  <cellStyles count="17">
    <cellStyle name="Comma" xfId="16" builtinId="3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171450</xdr:rowOff>
    </xdr:from>
    <xdr:to>
      <xdr:col>2</xdr:col>
      <xdr:colOff>1495425</xdr:colOff>
      <xdr:row>24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3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5" name="Straight Connector 4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6" name="Straight Connector 5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7" name="Straight Connector 6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iuri-deklaraciis_formebi-partia1-22.08.17-11.09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"დემოკრატიული მოძრაობა – ერთიანი საქართველო"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70"/>
  <sheetViews>
    <sheetView showGridLines="0" view="pageBreakPreview" topLeftCell="A4" zoomScaleSheetLayoutView="100" workbookViewId="0">
      <selection activeCell="D51" sqref="D51"/>
    </sheetView>
  </sheetViews>
  <sheetFormatPr defaultRowHeight="15"/>
  <cols>
    <col min="1" max="1" width="6.28515625" style="257" bestFit="1" customWidth="1"/>
    <col min="2" max="2" width="13.140625" style="257" customWidth="1"/>
    <col min="3" max="3" width="17.85546875" style="257" customWidth="1"/>
    <col min="4" max="4" width="15.140625" style="257" customWidth="1"/>
    <col min="5" max="5" width="24.5703125" style="257" customWidth="1"/>
    <col min="6" max="6" width="17.42578125" style="258" customWidth="1"/>
    <col min="7" max="7" width="20.28515625" style="258" customWidth="1"/>
    <col min="8" max="8" width="19.140625" style="258" customWidth="1"/>
    <col min="9" max="9" width="16.42578125" style="257" bestFit="1" customWidth="1"/>
    <col min="10" max="10" width="17.42578125" style="257" customWidth="1"/>
    <col min="11" max="11" width="13.140625" style="257" bestFit="1" customWidth="1"/>
    <col min="12" max="12" width="15.28515625" style="257" customWidth="1"/>
    <col min="13" max="16384" width="9.140625" style="257"/>
  </cols>
  <sheetData>
    <row r="1" spans="1:12" s="268" customFormat="1">
      <c r="A1" s="311" t="s">
        <v>288</v>
      </c>
      <c r="B1" s="298"/>
      <c r="C1" s="298"/>
      <c r="D1" s="298"/>
      <c r="E1" s="299"/>
      <c r="F1" s="293"/>
      <c r="G1" s="299"/>
      <c r="H1" s="310"/>
      <c r="I1" s="298"/>
      <c r="J1" s="299"/>
      <c r="K1" s="299"/>
      <c r="L1" s="309" t="s">
        <v>96</v>
      </c>
    </row>
    <row r="2" spans="1:12" s="268" customFormat="1">
      <c r="A2" s="308" t="s">
        <v>127</v>
      </c>
      <c r="B2" s="298"/>
      <c r="C2" s="298"/>
      <c r="D2" s="298"/>
      <c r="E2" s="299"/>
      <c r="F2" s="293"/>
      <c r="G2" s="299"/>
      <c r="H2" s="307"/>
      <c r="I2" s="298"/>
      <c r="J2" s="299"/>
      <c r="K2" s="299"/>
      <c r="L2" s="367" t="s">
        <v>651</v>
      </c>
    </row>
    <row r="3" spans="1:12" s="268" customFormat="1">
      <c r="A3" s="306"/>
      <c r="B3" s="298"/>
      <c r="C3" s="305"/>
      <c r="D3" s="304"/>
      <c r="E3" s="299"/>
      <c r="F3" s="303"/>
      <c r="G3" s="299"/>
      <c r="H3" s="299"/>
      <c r="I3" s="293"/>
      <c r="J3" s="298"/>
      <c r="K3" s="298"/>
      <c r="L3" s="297"/>
    </row>
    <row r="4" spans="1:12" s="268" customFormat="1">
      <c r="A4" s="332" t="s">
        <v>256</v>
      </c>
      <c r="B4" s="293"/>
      <c r="C4" s="293"/>
      <c r="D4" s="341"/>
      <c r="E4" s="342"/>
      <c r="F4" s="300"/>
      <c r="G4" s="299"/>
      <c r="H4" s="343"/>
      <c r="I4" s="342"/>
      <c r="J4" s="298"/>
      <c r="K4" s="299"/>
      <c r="L4" s="297"/>
    </row>
    <row r="5" spans="1:12" s="268" customFormat="1" ht="15.75" thickBot="1">
      <c r="A5" s="333" t="s">
        <v>475</v>
      </c>
      <c r="B5" s="299"/>
      <c r="C5" s="302"/>
      <c r="D5" s="301"/>
      <c r="E5" s="299"/>
      <c r="F5" s="300"/>
      <c r="G5" s="300"/>
      <c r="H5" s="300"/>
      <c r="I5" s="299"/>
      <c r="J5" s="298"/>
      <c r="K5" s="298"/>
      <c r="L5" s="297"/>
    </row>
    <row r="6" spans="1:12" ht="15.75" thickBot="1">
      <c r="A6" s="296"/>
      <c r="B6" s="295"/>
      <c r="C6" s="294"/>
      <c r="D6" s="294"/>
      <c r="E6" s="294"/>
      <c r="F6" s="293"/>
      <c r="G6" s="293"/>
      <c r="H6" s="293"/>
      <c r="I6" s="476" t="s">
        <v>403</v>
      </c>
      <c r="J6" s="477"/>
      <c r="K6" s="478"/>
      <c r="L6" s="292"/>
    </row>
    <row r="7" spans="1:12" s="280" customFormat="1" ht="51.75" thickBot="1">
      <c r="A7" s="291" t="s">
        <v>63</v>
      </c>
      <c r="B7" s="290" t="s">
        <v>128</v>
      </c>
      <c r="C7" s="290" t="s">
        <v>402</v>
      </c>
      <c r="D7" s="289" t="s">
        <v>262</v>
      </c>
      <c r="E7" s="288" t="s">
        <v>401</v>
      </c>
      <c r="F7" s="287" t="s">
        <v>400</v>
      </c>
      <c r="G7" s="286" t="s">
        <v>215</v>
      </c>
      <c r="H7" s="285" t="s">
        <v>212</v>
      </c>
      <c r="I7" s="284" t="s">
        <v>399</v>
      </c>
      <c r="J7" s="283" t="s">
        <v>259</v>
      </c>
      <c r="K7" s="282" t="s">
        <v>216</v>
      </c>
      <c r="L7" s="281" t="s">
        <v>217</v>
      </c>
    </row>
    <row r="8" spans="1:12" s="279" customFormat="1">
      <c r="A8" s="441">
        <v>1</v>
      </c>
      <c r="B8" s="440">
        <v>2</v>
      </c>
      <c r="C8" s="442">
        <v>3</v>
      </c>
      <c r="D8" s="442">
        <v>4</v>
      </c>
      <c r="E8" s="441">
        <v>5</v>
      </c>
      <c r="F8" s="440">
        <v>6</v>
      </c>
      <c r="G8" s="442">
        <v>7</v>
      </c>
      <c r="H8" s="440">
        <v>8</v>
      </c>
      <c r="I8" s="441">
        <v>9</v>
      </c>
      <c r="J8" s="440">
        <v>10</v>
      </c>
      <c r="K8" s="443">
        <v>11</v>
      </c>
      <c r="L8" s="444">
        <v>12</v>
      </c>
    </row>
    <row r="9" spans="1:12" s="279" customFormat="1" ht="25.5">
      <c r="A9" s="445"/>
      <c r="B9" s="446">
        <v>43011</v>
      </c>
      <c r="C9" s="447" t="s">
        <v>492</v>
      </c>
      <c r="D9" s="448">
        <v>400</v>
      </c>
      <c r="E9" s="449" t="s">
        <v>708</v>
      </c>
      <c r="F9" s="450" t="s">
        <v>687</v>
      </c>
      <c r="G9" s="450" t="s">
        <v>666</v>
      </c>
      <c r="H9" s="449" t="s">
        <v>705</v>
      </c>
      <c r="I9" s="445"/>
      <c r="J9" s="445"/>
      <c r="K9" s="445"/>
      <c r="L9" s="445"/>
    </row>
    <row r="10" spans="1:12" s="279" customFormat="1" ht="25.5">
      <c r="A10" s="445"/>
      <c r="B10" s="446">
        <v>43011</v>
      </c>
      <c r="C10" s="447" t="s">
        <v>492</v>
      </c>
      <c r="D10" s="448">
        <v>700</v>
      </c>
      <c r="E10" s="449" t="s">
        <v>709</v>
      </c>
      <c r="F10" s="450" t="s">
        <v>493</v>
      </c>
      <c r="G10" s="450" t="s">
        <v>667</v>
      </c>
      <c r="H10" s="449" t="s">
        <v>705</v>
      </c>
      <c r="I10" s="445"/>
      <c r="J10" s="445"/>
      <c r="K10" s="445"/>
      <c r="L10" s="445"/>
    </row>
    <row r="11" spans="1:12" s="279" customFormat="1" ht="25.5">
      <c r="A11" s="445"/>
      <c r="B11" s="446">
        <v>43012</v>
      </c>
      <c r="C11" s="447" t="s">
        <v>492</v>
      </c>
      <c r="D11" s="448">
        <v>1950</v>
      </c>
      <c r="E11" s="449" t="s">
        <v>709</v>
      </c>
      <c r="F11" s="450" t="s">
        <v>493</v>
      </c>
      <c r="G11" s="450" t="s">
        <v>667</v>
      </c>
      <c r="H11" s="449" t="s">
        <v>705</v>
      </c>
      <c r="I11" s="445"/>
      <c r="J11" s="445"/>
      <c r="K11" s="445"/>
      <c r="L11" s="445"/>
    </row>
    <row r="12" spans="1:12" s="279" customFormat="1" ht="25.5">
      <c r="A12" s="445"/>
      <c r="B12" s="446">
        <v>43012</v>
      </c>
      <c r="C12" s="447" t="s">
        <v>492</v>
      </c>
      <c r="D12" s="448">
        <v>260</v>
      </c>
      <c r="E12" s="449" t="s">
        <v>709</v>
      </c>
      <c r="F12" s="450" t="s">
        <v>493</v>
      </c>
      <c r="G12" s="450" t="s">
        <v>667</v>
      </c>
      <c r="H12" s="449" t="s">
        <v>705</v>
      </c>
      <c r="I12" s="445"/>
      <c r="J12" s="445"/>
      <c r="K12" s="445"/>
      <c r="L12" s="445"/>
    </row>
    <row r="13" spans="1:12" s="279" customFormat="1" ht="25.5">
      <c r="A13" s="445"/>
      <c r="B13" s="446">
        <v>43013</v>
      </c>
      <c r="C13" s="447" t="s">
        <v>492</v>
      </c>
      <c r="D13" s="448">
        <v>190</v>
      </c>
      <c r="E13" s="449" t="s">
        <v>709</v>
      </c>
      <c r="F13" s="450" t="s">
        <v>493</v>
      </c>
      <c r="G13" s="450" t="s">
        <v>667</v>
      </c>
      <c r="H13" s="449" t="s">
        <v>705</v>
      </c>
      <c r="I13" s="445"/>
      <c r="J13" s="445"/>
      <c r="K13" s="445"/>
      <c r="L13" s="445"/>
    </row>
    <row r="14" spans="1:12" s="279" customFormat="1" ht="25.5">
      <c r="A14" s="445"/>
      <c r="B14" s="446">
        <v>43013</v>
      </c>
      <c r="C14" s="447" t="s">
        <v>492</v>
      </c>
      <c r="D14" s="448">
        <v>250</v>
      </c>
      <c r="E14" s="449" t="s">
        <v>710</v>
      </c>
      <c r="F14" s="450" t="s">
        <v>688</v>
      </c>
      <c r="G14" s="450" t="s">
        <v>668</v>
      </c>
      <c r="H14" s="449" t="s">
        <v>706</v>
      </c>
      <c r="I14" s="445"/>
      <c r="J14" s="445"/>
      <c r="K14" s="445"/>
      <c r="L14" s="445"/>
    </row>
    <row r="15" spans="1:12" s="279" customFormat="1" ht="25.5">
      <c r="A15" s="445"/>
      <c r="B15" s="446">
        <v>43013</v>
      </c>
      <c r="C15" s="447" t="s">
        <v>492</v>
      </c>
      <c r="D15" s="448">
        <v>365</v>
      </c>
      <c r="E15" s="449" t="s">
        <v>711</v>
      </c>
      <c r="F15" s="450" t="s">
        <v>689</v>
      </c>
      <c r="G15" s="450" t="s">
        <v>669</v>
      </c>
      <c r="H15" s="449" t="s">
        <v>705</v>
      </c>
      <c r="I15" s="445"/>
      <c r="J15" s="445"/>
      <c r="K15" s="445"/>
      <c r="L15" s="445"/>
    </row>
    <row r="16" spans="1:12" s="279" customFormat="1" ht="25.5">
      <c r="A16" s="445"/>
      <c r="B16" s="446">
        <v>43013</v>
      </c>
      <c r="C16" s="447" t="s">
        <v>492</v>
      </c>
      <c r="D16" s="448">
        <v>300</v>
      </c>
      <c r="E16" s="449" t="s">
        <v>709</v>
      </c>
      <c r="F16" s="450" t="s">
        <v>493</v>
      </c>
      <c r="G16" s="450" t="s">
        <v>667</v>
      </c>
      <c r="H16" s="449" t="s">
        <v>705</v>
      </c>
      <c r="I16" s="445"/>
      <c r="J16" s="445"/>
      <c r="K16" s="445"/>
      <c r="L16" s="445"/>
    </row>
    <row r="17" spans="1:12" s="279" customFormat="1" ht="25.5">
      <c r="A17" s="445"/>
      <c r="B17" s="446">
        <v>43014</v>
      </c>
      <c r="C17" s="447" t="s">
        <v>492</v>
      </c>
      <c r="D17" s="448">
        <v>250</v>
      </c>
      <c r="E17" s="449" t="s">
        <v>712</v>
      </c>
      <c r="F17" s="450" t="s">
        <v>690</v>
      </c>
      <c r="G17" s="450" t="s">
        <v>670</v>
      </c>
      <c r="H17" s="449" t="s">
        <v>707</v>
      </c>
      <c r="I17" s="445"/>
      <c r="J17" s="445"/>
      <c r="K17" s="445"/>
      <c r="L17" s="445"/>
    </row>
    <row r="18" spans="1:12" s="279" customFormat="1" ht="25.5">
      <c r="A18" s="445"/>
      <c r="B18" s="446">
        <v>43014</v>
      </c>
      <c r="C18" s="447" t="s">
        <v>492</v>
      </c>
      <c r="D18" s="448">
        <v>140</v>
      </c>
      <c r="E18" s="449" t="s">
        <v>709</v>
      </c>
      <c r="F18" s="450" t="s">
        <v>493</v>
      </c>
      <c r="G18" s="450" t="s">
        <v>667</v>
      </c>
      <c r="H18" s="449" t="s">
        <v>705</v>
      </c>
      <c r="I18" s="445"/>
      <c r="J18" s="445"/>
      <c r="K18" s="445"/>
      <c r="L18" s="445"/>
    </row>
    <row r="19" spans="1:12" s="279" customFormat="1" ht="25.5">
      <c r="A19" s="445"/>
      <c r="B19" s="446">
        <v>43015</v>
      </c>
      <c r="C19" s="447" t="s">
        <v>492</v>
      </c>
      <c r="D19" s="448">
        <v>250</v>
      </c>
      <c r="E19" s="449" t="s">
        <v>709</v>
      </c>
      <c r="F19" s="450" t="s">
        <v>493</v>
      </c>
      <c r="G19" s="450" t="s">
        <v>667</v>
      </c>
      <c r="H19" s="449" t="s">
        <v>705</v>
      </c>
      <c r="I19" s="445"/>
      <c r="J19" s="445"/>
      <c r="K19" s="445"/>
      <c r="L19" s="445"/>
    </row>
    <row r="20" spans="1:12" s="279" customFormat="1" ht="25.5">
      <c r="A20" s="445"/>
      <c r="B20" s="446">
        <v>43017</v>
      </c>
      <c r="C20" s="447" t="s">
        <v>492</v>
      </c>
      <c r="D20" s="448">
        <v>30</v>
      </c>
      <c r="E20" s="449" t="s">
        <v>710</v>
      </c>
      <c r="F20" s="450" t="s">
        <v>688</v>
      </c>
      <c r="G20" s="450" t="s">
        <v>668</v>
      </c>
      <c r="H20" s="449" t="s">
        <v>706</v>
      </c>
      <c r="I20" s="445"/>
      <c r="J20" s="445"/>
      <c r="K20" s="445"/>
      <c r="L20" s="445"/>
    </row>
    <row r="21" spans="1:12" s="279" customFormat="1" ht="25.5">
      <c r="A21" s="445"/>
      <c r="B21" s="446">
        <v>43017</v>
      </c>
      <c r="C21" s="447" t="s">
        <v>492</v>
      </c>
      <c r="D21" s="448">
        <v>660</v>
      </c>
      <c r="E21" s="449" t="s">
        <v>713</v>
      </c>
      <c r="F21" s="450" t="s">
        <v>559</v>
      </c>
      <c r="G21" s="450" t="s">
        <v>671</v>
      </c>
      <c r="H21" s="449" t="s">
        <v>706</v>
      </c>
      <c r="I21" s="445"/>
      <c r="J21" s="445"/>
      <c r="K21" s="445"/>
      <c r="L21" s="445"/>
    </row>
    <row r="22" spans="1:12" s="279" customFormat="1" ht="25.5">
      <c r="A22" s="445"/>
      <c r="B22" s="446">
        <v>43017</v>
      </c>
      <c r="C22" s="447" t="s">
        <v>492</v>
      </c>
      <c r="D22" s="448">
        <v>160</v>
      </c>
      <c r="E22" s="449" t="s">
        <v>714</v>
      </c>
      <c r="F22" s="450" t="s">
        <v>691</v>
      </c>
      <c r="G22" s="450" t="s">
        <v>672</v>
      </c>
      <c r="H22" s="449" t="s">
        <v>707</v>
      </c>
      <c r="I22" s="445"/>
      <c r="J22" s="445"/>
      <c r="K22" s="445"/>
      <c r="L22" s="445"/>
    </row>
    <row r="23" spans="1:12" s="279" customFormat="1" ht="25.5">
      <c r="A23" s="445"/>
      <c r="B23" s="446">
        <v>43017</v>
      </c>
      <c r="C23" s="447" t="s">
        <v>492</v>
      </c>
      <c r="D23" s="448">
        <v>300</v>
      </c>
      <c r="E23" s="449" t="s">
        <v>715</v>
      </c>
      <c r="F23" s="450" t="s">
        <v>692</v>
      </c>
      <c r="G23" s="450" t="s">
        <v>673</v>
      </c>
      <c r="H23" s="449" t="s">
        <v>705</v>
      </c>
      <c r="I23" s="445"/>
      <c r="J23" s="445"/>
      <c r="K23" s="445"/>
      <c r="L23" s="445"/>
    </row>
    <row r="24" spans="1:12" s="279" customFormat="1" ht="25.5">
      <c r="A24" s="445"/>
      <c r="B24" s="446">
        <v>43017</v>
      </c>
      <c r="C24" s="447" t="s">
        <v>492</v>
      </c>
      <c r="D24" s="448">
        <v>100</v>
      </c>
      <c r="E24" s="449" t="s">
        <v>716</v>
      </c>
      <c r="F24" s="450" t="s">
        <v>693</v>
      </c>
      <c r="G24" s="450" t="s">
        <v>674</v>
      </c>
      <c r="H24" s="449" t="s">
        <v>705</v>
      </c>
      <c r="I24" s="445"/>
      <c r="J24" s="445"/>
      <c r="K24" s="445"/>
      <c r="L24" s="445"/>
    </row>
    <row r="25" spans="1:12" s="279" customFormat="1" ht="25.5">
      <c r="A25" s="445"/>
      <c r="B25" s="446">
        <v>43017</v>
      </c>
      <c r="C25" s="447" t="s">
        <v>492</v>
      </c>
      <c r="D25" s="448">
        <v>100</v>
      </c>
      <c r="E25" s="449" t="s">
        <v>717</v>
      </c>
      <c r="F25" s="450" t="s">
        <v>694</v>
      </c>
      <c r="G25" s="450" t="s">
        <v>675</v>
      </c>
      <c r="H25" s="449" t="s">
        <v>705</v>
      </c>
      <c r="I25" s="445"/>
      <c r="J25" s="445"/>
      <c r="K25" s="445"/>
      <c r="L25" s="445"/>
    </row>
    <row r="26" spans="1:12" s="279" customFormat="1" ht="25.5">
      <c r="A26" s="445"/>
      <c r="B26" s="446">
        <v>43017</v>
      </c>
      <c r="C26" s="447" t="s">
        <v>492</v>
      </c>
      <c r="D26" s="448">
        <v>150</v>
      </c>
      <c r="E26" s="449" t="s">
        <v>718</v>
      </c>
      <c r="F26" s="450" t="s">
        <v>695</v>
      </c>
      <c r="G26" s="450" t="s">
        <v>676</v>
      </c>
      <c r="H26" s="449" t="s">
        <v>705</v>
      </c>
      <c r="I26" s="445"/>
      <c r="J26" s="445"/>
      <c r="K26" s="445"/>
      <c r="L26" s="445"/>
    </row>
    <row r="27" spans="1:12" s="279" customFormat="1" ht="25.5">
      <c r="A27" s="445"/>
      <c r="B27" s="446">
        <v>43017</v>
      </c>
      <c r="C27" s="447" t="s">
        <v>492</v>
      </c>
      <c r="D27" s="448">
        <v>420</v>
      </c>
      <c r="E27" s="449" t="s">
        <v>719</v>
      </c>
      <c r="F27" s="450" t="s">
        <v>696</v>
      </c>
      <c r="G27" s="450" t="s">
        <v>677</v>
      </c>
      <c r="H27" s="449" t="s">
        <v>707</v>
      </c>
      <c r="I27" s="445"/>
      <c r="J27" s="445"/>
      <c r="K27" s="445"/>
      <c r="L27" s="445"/>
    </row>
    <row r="28" spans="1:12" s="279" customFormat="1" ht="25.5">
      <c r="A28" s="445"/>
      <c r="B28" s="446">
        <v>43017</v>
      </c>
      <c r="C28" s="447" t="s">
        <v>492</v>
      </c>
      <c r="D28" s="448">
        <v>1900</v>
      </c>
      <c r="E28" s="449" t="s">
        <v>709</v>
      </c>
      <c r="F28" s="450" t="s">
        <v>493</v>
      </c>
      <c r="G28" s="450" t="s">
        <v>667</v>
      </c>
      <c r="H28" s="449" t="s">
        <v>705</v>
      </c>
      <c r="I28" s="445"/>
      <c r="J28" s="445"/>
      <c r="K28" s="445"/>
      <c r="L28" s="445"/>
    </row>
    <row r="29" spans="1:12" s="279" customFormat="1" ht="25.5">
      <c r="A29" s="445"/>
      <c r="B29" s="446">
        <v>43017</v>
      </c>
      <c r="C29" s="447" t="s">
        <v>492</v>
      </c>
      <c r="D29" s="448">
        <v>138</v>
      </c>
      <c r="E29" s="449" t="s">
        <v>709</v>
      </c>
      <c r="F29" s="450" t="s">
        <v>493</v>
      </c>
      <c r="G29" s="450" t="s">
        <v>667</v>
      </c>
      <c r="H29" s="449" t="s">
        <v>705</v>
      </c>
      <c r="I29" s="445"/>
      <c r="J29" s="445"/>
      <c r="K29" s="445"/>
      <c r="L29" s="445"/>
    </row>
    <row r="30" spans="1:12" s="279" customFormat="1" ht="25.5">
      <c r="A30" s="445"/>
      <c r="B30" s="446">
        <v>43018</v>
      </c>
      <c r="C30" s="447" t="s">
        <v>492</v>
      </c>
      <c r="D30" s="448">
        <v>160</v>
      </c>
      <c r="E30" s="449" t="s">
        <v>712</v>
      </c>
      <c r="F30" s="450" t="s">
        <v>690</v>
      </c>
      <c r="G30" s="450" t="s">
        <v>670</v>
      </c>
      <c r="H30" s="449" t="s">
        <v>707</v>
      </c>
      <c r="I30" s="445"/>
      <c r="J30" s="445"/>
      <c r="K30" s="445"/>
      <c r="L30" s="445"/>
    </row>
    <row r="31" spans="1:12" s="279" customFormat="1" ht="25.5">
      <c r="A31" s="445"/>
      <c r="B31" s="446">
        <v>43018</v>
      </c>
      <c r="C31" s="447" t="s">
        <v>492</v>
      </c>
      <c r="D31" s="448">
        <v>400</v>
      </c>
      <c r="E31" s="449" t="s">
        <v>720</v>
      </c>
      <c r="F31" s="450" t="s">
        <v>697</v>
      </c>
      <c r="G31" s="450" t="s">
        <v>678</v>
      </c>
      <c r="H31" s="449" t="s">
        <v>705</v>
      </c>
      <c r="I31" s="445"/>
      <c r="J31" s="445"/>
      <c r="K31" s="445"/>
      <c r="L31" s="445"/>
    </row>
    <row r="32" spans="1:12" s="279" customFormat="1" ht="25.5">
      <c r="A32" s="445"/>
      <c r="B32" s="446">
        <v>43018</v>
      </c>
      <c r="C32" s="447" t="s">
        <v>492</v>
      </c>
      <c r="D32" s="448">
        <v>160</v>
      </c>
      <c r="E32" s="449" t="s">
        <v>719</v>
      </c>
      <c r="F32" s="450" t="s">
        <v>696</v>
      </c>
      <c r="G32" s="450" t="s">
        <v>677</v>
      </c>
      <c r="H32" s="449" t="s">
        <v>707</v>
      </c>
      <c r="I32" s="445"/>
      <c r="J32" s="445"/>
      <c r="K32" s="445"/>
      <c r="L32" s="445"/>
    </row>
    <row r="33" spans="1:12" s="279" customFormat="1" ht="25.5">
      <c r="A33" s="445"/>
      <c r="B33" s="446">
        <v>43019</v>
      </c>
      <c r="C33" s="447" t="s">
        <v>492</v>
      </c>
      <c r="D33" s="448">
        <v>935</v>
      </c>
      <c r="E33" s="449" t="s">
        <v>721</v>
      </c>
      <c r="F33" s="450" t="s">
        <v>698</v>
      </c>
      <c r="G33" s="450" t="s">
        <v>679</v>
      </c>
      <c r="H33" s="449" t="s">
        <v>706</v>
      </c>
      <c r="I33" s="445"/>
      <c r="J33" s="445"/>
      <c r="K33" s="445"/>
      <c r="L33" s="445"/>
    </row>
    <row r="34" spans="1:12" s="279" customFormat="1" ht="25.5">
      <c r="A34" s="445"/>
      <c r="B34" s="446">
        <v>43019</v>
      </c>
      <c r="C34" s="447" t="s">
        <v>492</v>
      </c>
      <c r="D34" s="448">
        <v>1950</v>
      </c>
      <c r="E34" s="449" t="s">
        <v>709</v>
      </c>
      <c r="F34" s="450" t="s">
        <v>493</v>
      </c>
      <c r="G34" s="450" t="s">
        <v>667</v>
      </c>
      <c r="H34" s="449" t="s">
        <v>705</v>
      </c>
      <c r="I34" s="445"/>
      <c r="J34" s="445"/>
      <c r="K34" s="445"/>
      <c r="L34" s="445"/>
    </row>
    <row r="35" spans="1:12" s="279" customFormat="1" ht="25.5">
      <c r="A35" s="445"/>
      <c r="B35" s="446">
        <v>43019</v>
      </c>
      <c r="C35" s="447" t="s">
        <v>492</v>
      </c>
      <c r="D35" s="448">
        <v>170</v>
      </c>
      <c r="E35" s="449" t="s">
        <v>709</v>
      </c>
      <c r="F35" s="450" t="s">
        <v>493</v>
      </c>
      <c r="G35" s="450" t="s">
        <v>667</v>
      </c>
      <c r="H35" s="449" t="s">
        <v>705</v>
      </c>
      <c r="I35" s="445"/>
      <c r="J35" s="445"/>
      <c r="K35" s="445"/>
      <c r="L35" s="445"/>
    </row>
    <row r="36" spans="1:12" s="279" customFormat="1" ht="25.5">
      <c r="A36" s="445"/>
      <c r="B36" s="446">
        <v>43019</v>
      </c>
      <c r="C36" s="447" t="s">
        <v>492</v>
      </c>
      <c r="D36" s="448">
        <v>1100</v>
      </c>
      <c r="E36" s="449" t="s">
        <v>722</v>
      </c>
      <c r="F36" s="450" t="s">
        <v>497</v>
      </c>
      <c r="G36" s="450" t="s">
        <v>588</v>
      </c>
      <c r="H36" s="449" t="s">
        <v>705</v>
      </c>
      <c r="I36" s="445"/>
      <c r="J36" s="445"/>
      <c r="K36" s="445"/>
      <c r="L36" s="445"/>
    </row>
    <row r="37" spans="1:12" s="279" customFormat="1" ht="25.5">
      <c r="A37" s="445"/>
      <c r="B37" s="446">
        <v>43021</v>
      </c>
      <c r="C37" s="447" t="s">
        <v>492</v>
      </c>
      <c r="D37" s="448">
        <v>360</v>
      </c>
      <c r="E37" s="449" t="s">
        <v>723</v>
      </c>
      <c r="F37" s="450" t="s">
        <v>699</v>
      </c>
      <c r="G37" s="450" t="s">
        <v>680</v>
      </c>
      <c r="H37" s="449" t="s">
        <v>707</v>
      </c>
      <c r="I37" s="445"/>
      <c r="J37" s="445"/>
      <c r="K37" s="445"/>
      <c r="L37" s="445"/>
    </row>
    <row r="38" spans="1:12" s="279" customFormat="1" ht="25.5">
      <c r="A38" s="445"/>
      <c r="B38" s="446">
        <v>43021</v>
      </c>
      <c r="C38" s="447" t="s">
        <v>492</v>
      </c>
      <c r="D38" s="448">
        <v>100</v>
      </c>
      <c r="E38" s="449" t="s">
        <v>724</v>
      </c>
      <c r="F38" s="450" t="s">
        <v>700</v>
      </c>
      <c r="G38" s="450" t="s">
        <v>681</v>
      </c>
      <c r="H38" s="449" t="s">
        <v>705</v>
      </c>
      <c r="I38" s="445"/>
      <c r="J38" s="445"/>
      <c r="K38" s="445"/>
      <c r="L38" s="445"/>
    </row>
    <row r="39" spans="1:12" s="279" customFormat="1" ht="25.5">
      <c r="A39" s="445"/>
      <c r="B39" s="446">
        <v>43021</v>
      </c>
      <c r="C39" s="447" t="s">
        <v>492</v>
      </c>
      <c r="D39" s="448">
        <v>40</v>
      </c>
      <c r="E39" s="449" t="s">
        <v>725</v>
      </c>
      <c r="F39" s="450" t="s">
        <v>701</v>
      </c>
      <c r="G39" s="450" t="s">
        <v>682</v>
      </c>
      <c r="H39" s="449" t="s">
        <v>707</v>
      </c>
      <c r="I39" s="445"/>
      <c r="J39" s="445"/>
      <c r="K39" s="445"/>
      <c r="L39" s="445"/>
    </row>
    <row r="40" spans="1:12" s="279" customFormat="1" ht="25.5">
      <c r="A40" s="445"/>
      <c r="B40" s="446">
        <v>43021</v>
      </c>
      <c r="C40" s="447" t="s">
        <v>492</v>
      </c>
      <c r="D40" s="448">
        <v>200</v>
      </c>
      <c r="E40" s="449" t="s">
        <v>726</v>
      </c>
      <c r="F40" s="450" t="s">
        <v>702</v>
      </c>
      <c r="G40" s="450" t="s">
        <v>683</v>
      </c>
      <c r="H40" s="449" t="s">
        <v>705</v>
      </c>
      <c r="I40" s="445"/>
      <c r="J40" s="445"/>
      <c r="K40" s="445"/>
      <c r="L40" s="445"/>
    </row>
    <row r="41" spans="1:12" s="279" customFormat="1" ht="25.5">
      <c r="A41" s="445"/>
      <c r="B41" s="446">
        <v>43024</v>
      </c>
      <c r="C41" s="447" t="s">
        <v>492</v>
      </c>
      <c r="D41" s="448">
        <v>2955</v>
      </c>
      <c r="E41" s="449" t="s">
        <v>709</v>
      </c>
      <c r="F41" s="450" t="s">
        <v>493</v>
      </c>
      <c r="G41" s="450" t="s">
        <v>667</v>
      </c>
      <c r="H41" s="449" t="s">
        <v>705</v>
      </c>
      <c r="I41" s="445"/>
      <c r="J41" s="445"/>
      <c r="K41" s="445"/>
      <c r="L41" s="445"/>
    </row>
    <row r="42" spans="1:12" s="279" customFormat="1" ht="25.5">
      <c r="A42" s="445"/>
      <c r="B42" s="446">
        <v>43024</v>
      </c>
      <c r="C42" s="447" t="s">
        <v>492</v>
      </c>
      <c r="D42" s="448">
        <v>737</v>
      </c>
      <c r="E42" s="449" t="s">
        <v>709</v>
      </c>
      <c r="F42" s="450" t="s">
        <v>493</v>
      </c>
      <c r="G42" s="450" t="s">
        <v>667</v>
      </c>
      <c r="H42" s="449" t="s">
        <v>705</v>
      </c>
      <c r="I42" s="445"/>
      <c r="J42" s="445"/>
      <c r="K42" s="445"/>
      <c r="L42" s="445"/>
    </row>
    <row r="43" spans="1:12" ht="25.5">
      <c r="A43" s="451">
        <v>1</v>
      </c>
      <c r="B43" s="446">
        <v>43025</v>
      </c>
      <c r="C43" s="447" t="s">
        <v>492</v>
      </c>
      <c r="D43" s="448">
        <v>160</v>
      </c>
      <c r="E43" s="449" t="s">
        <v>727</v>
      </c>
      <c r="F43" s="450" t="s">
        <v>589</v>
      </c>
      <c r="G43" s="450" t="s">
        <v>590</v>
      </c>
      <c r="H43" s="449" t="s">
        <v>706</v>
      </c>
      <c r="I43" s="447"/>
      <c r="J43" s="447"/>
      <c r="K43" s="452"/>
      <c r="L43" s="447"/>
    </row>
    <row r="44" spans="1:12" ht="25.5">
      <c r="A44" s="451">
        <v>2</v>
      </c>
      <c r="B44" s="446">
        <v>43025</v>
      </c>
      <c r="C44" s="447" t="s">
        <v>492</v>
      </c>
      <c r="D44" s="448">
        <v>330</v>
      </c>
      <c r="E44" s="449" t="s">
        <v>728</v>
      </c>
      <c r="F44" s="450" t="s">
        <v>623</v>
      </c>
      <c r="G44" s="450" t="s">
        <v>684</v>
      </c>
      <c r="H44" s="449" t="s">
        <v>706</v>
      </c>
      <c r="I44" s="447"/>
      <c r="J44" s="447"/>
      <c r="K44" s="452"/>
      <c r="L44" s="447"/>
    </row>
    <row r="45" spans="1:12" ht="25.5">
      <c r="A45" s="451">
        <v>3</v>
      </c>
      <c r="B45" s="446">
        <v>43025</v>
      </c>
      <c r="C45" s="447" t="s">
        <v>492</v>
      </c>
      <c r="D45" s="448">
        <v>211</v>
      </c>
      <c r="E45" s="449" t="s">
        <v>709</v>
      </c>
      <c r="F45" s="450" t="s">
        <v>493</v>
      </c>
      <c r="G45" s="450" t="s">
        <v>667</v>
      </c>
      <c r="H45" s="449" t="s">
        <v>705</v>
      </c>
      <c r="I45" s="447"/>
      <c r="J45" s="447"/>
      <c r="K45" s="452"/>
      <c r="L45" s="447"/>
    </row>
    <row r="46" spans="1:12" ht="25.5">
      <c r="A46" s="451">
        <v>4</v>
      </c>
      <c r="B46" s="446">
        <v>43025</v>
      </c>
      <c r="C46" s="447" t="s">
        <v>492</v>
      </c>
      <c r="D46" s="448">
        <v>250</v>
      </c>
      <c r="E46" s="449" t="s">
        <v>714</v>
      </c>
      <c r="F46" s="450" t="s">
        <v>691</v>
      </c>
      <c r="G46" s="450" t="s">
        <v>672</v>
      </c>
      <c r="H46" s="449" t="s">
        <v>707</v>
      </c>
      <c r="I46" s="447"/>
      <c r="J46" s="447"/>
      <c r="K46" s="452"/>
      <c r="L46" s="447"/>
    </row>
    <row r="47" spans="1:12" ht="25.5">
      <c r="A47" s="451">
        <v>5</v>
      </c>
      <c r="B47" s="446">
        <v>43028</v>
      </c>
      <c r="C47" s="447" t="s">
        <v>492</v>
      </c>
      <c r="D47" s="448">
        <v>985</v>
      </c>
      <c r="E47" s="449" t="s">
        <v>729</v>
      </c>
      <c r="F47" s="450" t="s">
        <v>703</v>
      </c>
      <c r="G47" s="450" t="s">
        <v>685</v>
      </c>
      <c r="H47" s="449" t="s">
        <v>705</v>
      </c>
      <c r="I47" s="447"/>
      <c r="J47" s="447"/>
      <c r="K47" s="452"/>
      <c r="L47" s="447"/>
    </row>
    <row r="48" spans="1:12" ht="25.5">
      <c r="A48" s="451">
        <v>6</v>
      </c>
      <c r="B48" s="446">
        <v>43028</v>
      </c>
      <c r="C48" s="447" t="s">
        <v>492</v>
      </c>
      <c r="D48" s="448">
        <v>415</v>
      </c>
      <c r="E48" s="449" t="s">
        <v>730</v>
      </c>
      <c r="F48" s="450" t="s">
        <v>704</v>
      </c>
      <c r="G48" s="450" t="s">
        <v>686</v>
      </c>
      <c r="H48" s="449" t="s">
        <v>705</v>
      </c>
      <c r="I48" s="447"/>
      <c r="J48" s="447"/>
      <c r="K48" s="452"/>
      <c r="L48" s="447"/>
    </row>
    <row r="49" spans="1:12" ht="25.5">
      <c r="A49" s="451">
        <v>7</v>
      </c>
      <c r="B49" s="446">
        <v>43028</v>
      </c>
      <c r="C49" s="447" t="s">
        <v>492</v>
      </c>
      <c r="D49" s="448">
        <v>600</v>
      </c>
      <c r="E49" s="449" t="s">
        <v>729</v>
      </c>
      <c r="F49" s="450" t="s">
        <v>703</v>
      </c>
      <c r="G49" s="450" t="s">
        <v>685</v>
      </c>
      <c r="H49" s="449" t="s">
        <v>705</v>
      </c>
      <c r="I49" s="447"/>
      <c r="J49" s="447"/>
      <c r="K49" s="452"/>
      <c r="L49" s="447"/>
    </row>
    <row r="50" spans="1:12" ht="15.75" thickBot="1">
      <c r="A50" s="278" t="s">
        <v>258</v>
      </c>
      <c r="B50" s="277"/>
      <c r="C50" s="276"/>
      <c r="D50" s="453">
        <f>SUM(D9:D49)</f>
        <v>21231</v>
      </c>
      <c r="E50" s="275"/>
      <c r="F50" s="274"/>
      <c r="G50" s="274"/>
      <c r="H50" s="274"/>
      <c r="I50" s="273"/>
      <c r="J50" s="272"/>
      <c r="K50" s="271"/>
      <c r="L50" s="270"/>
    </row>
    <row r="51" spans="1:12">
      <c r="A51" s="260"/>
      <c r="B51" s="261"/>
      <c r="C51" s="260"/>
      <c r="D51" s="261"/>
      <c r="E51" s="260"/>
      <c r="F51" s="261"/>
      <c r="G51" s="260"/>
      <c r="H51" s="261"/>
      <c r="I51" s="260"/>
      <c r="J51" s="261"/>
      <c r="K51" s="260"/>
      <c r="L51" s="261"/>
    </row>
    <row r="52" spans="1:12">
      <c r="A52" s="260"/>
      <c r="B52" s="267"/>
      <c r="C52" s="260"/>
      <c r="D52" s="267"/>
      <c r="E52" s="260"/>
      <c r="F52" s="267"/>
      <c r="G52" s="260"/>
      <c r="H52" s="267"/>
      <c r="I52" s="260"/>
      <c r="J52" s="267"/>
      <c r="K52" s="260"/>
      <c r="L52" s="267"/>
    </row>
    <row r="53" spans="1:12" s="268" customFormat="1">
      <c r="A53" s="475" t="s">
        <v>374</v>
      </c>
      <c r="B53" s="475"/>
      <c r="C53" s="475"/>
      <c r="D53" s="475"/>
      <c r="E53" s="475"/>
      <c r="F53" s="475"/>
      <c r="G53" s="475"/>
      <c r="H53" s="475"/>
      <c r="I53" s="475"/>
      <c r="J53" s="475"/>
      <c r="K53" s="475"/>
      <c r="L53" s="475"/>
    </row>
    <row r="54" spans="1:12" s="269" customFormat="1" ht="12.75">
      <c r="A54" s="475" t="s">
        <v>398</v>
      </c>
      <c r="B54" s="475"/>
      <c r="C54" s="475"/>
      <c r="D54" s="475"/>
      <c r="E54" s="475"/>
      <c r="F54" s="475"/>
      <c r="G54" s="475"/>
      <c r="H54" s="475"/>
      <c r="I54" s="475"/>
      <c r="J54" s="475"/>
      <c r="K54" s="475"/>
      <c r="L54" s="475"/>
    </row>
    <row r="55" spans="1:12" s="269" customFormat="1" ht="12.75">
      <c r="A55" s="475"/>
      <c r="B55" s="475"/>
      <c r="C55" s="475"/>
      <c r="D55" s="475"/>
      <c r="E55" s="475"/>
      <c r="F55" s="475"/>
      <c r="G55" s="475"/>
      <c r="H55" s="475"/>
      <c r="I55" s="475"/>
      <c r="J55" s="475"/>
      <c r="K55" s="475"/>
      <c r="L55" s="475"/>
    </row>
    <row r="56" spans="1:12" s="268" customFormat="1">
      <c r="A56" s="475" t="s">
        <v>397</v>
      </c>
      <c r="B56" s="475"/>
      <c r="C56" s="475"/>
      <c r="D56" s="475"/>
      <c r="E56" s="475"/>
      <c r="F56" s="475"/>
      <c r="G56" s="475"/>
      <c r="H56" s="475"/>
      <c r="I56" s="475"/>
      <c r="J56" s="475"/>
      <c r="K56" s="475"/>
      <c r="L56" s="475"/>
    </row>
    <row r="57" spans="1:12" s="268" customFormat="1">
      <c r="A57" s="475"/>
      <c r="B57" s="475"/>
      <c r="C57" s="475"/>
      <c r="D57" s="475"/>
      <c r="E57" s="475"/>
      <c r="F57" s="475"/>
      <c r="G57" s="475"/>
      <c r="H57" s="475"/>
      <c r="I57" s="475"/>
      <c r="J57" s="475"/>
      <c r="K57" s="475"/>
      <c r="L57" s="475"/>
    </row>
    <row r="58" spans="1:12" s="268" customFormat="1">
      <c r="A58" s="475" t="s">
        <v>396</v>
      </c>
      <c r="B58" s="475"/>
      <c r="C58" s="475"/>
      <c r="D58" s="475"/>
      <c r="E58" s="475"/>
      <c r="F58" s="475"/>
      <c r="G58" s="475"/>
      <c r="H58" s="475"/>
      <c r="I58" s="475"/>
      <c r="J58" s="475"/>
      <c r="K58" s="475"/>
      <c r="L58" s="475"/>
    </row>
    <row r="59" spans="1:12" s="268" customFormat="1">
      <c r="A59" s="260"/>
      <c r="B59" s="261"/>
      <c r="C59" s="260"/>
      <c r="D59" s="261"/>
      <c r="E59" s="260"/>
      <c r="F59" s="261"/>
      <c r="G59" s="260"/>
      <c r="H59" s="261"/>
      <c r="I59" s="260"/>
      <c r="J59" s="261"/>
      <c r="K59" s="260"/>
      <c r="L59" s="261"/>
    </row>
    <row r="60" spans="1:12">
      <c r="A60" s="260"/>
      <c r="B60" s="267"/>
      <c r="C60" s="260"/>
      <c r="D60" s="267"/>
      <c r="E60" s="260"/>
      <c r="F60" s="267"/>
      <c r="G60" s="260"/>
      <c r="H60" s="267"/>
      <c r="I60" s="260"/>
      <c r="J60" s="267"/>
      <c r="K60" s="260"/>
      <c r="L60" s="267"/>
    </row>
    <row r="61" spans="1:12" s="262" customFormat="1">
      <c r="A61" s="481" t="s">
        <v>95</v>
      </c>
      <c r="B61" s="481"/>
      <c r="C61" s="261"/>
      <c r="D61" s="260"/>
      <c r="E61" s="261"/>
      <c r="F61" s="261"/>
      <c r="G61" s="260"/>
      <c r="H61" s="261"/>
      <c r="I61" s="261"/>
      <c r="J61" s="260"/>
      <c r="K61" s="261"/>
      <c r="L61" s="260"/>
    </row>
    <row r="62" spans="1:12" s="262" customFormat="1">
      <c r="A62" s="261"/>
      <c r="B62" s="260"/>
      <c r="C62" s="265"/>
      <c r="D62" s="266"/>
      <c r="E62" s="265"/>
      <c r="F62" s="261"/>
      <c r="G62" s="260"/>
      <c r="H62" s="264"/>
      <c r="I62" s="261"/>
      <c r="J62" s="260"/>
      <c r="K62" s="261"/>
      <c r="L62" s="260"/>
    </row>
    <row r="63" spans="1:12" s="262" customFormat="1" ht="15" customHeight="1">
      <c r="A63" s="261"/>
      <c r="B63" s="260"/>
      <c r="C63" s="474" t="s">
        <v>250</v>
      </c>
      <c r="D63" s="474"/>
      <c r="E63" s="474"/>
      <c r="F63" s="261"/>
      <c r="G63" s="260"/>
      <c r="H63" s="479" t="s">
        <v>395</v>
      </c>
      <c r="I63" s="263"/>
      <c r="J63" s="260"/>
      <c r="K63" s="261"/>
      <c r="L63" s="260"/>
    </row>
    <row r="64" spans="1:12" s="262" customFormat="1">
      <c r="A64" s="261"/>
      <c r="B64" s="260"/>
      <c r="C64" s="261"/>
      <c r="D64" s="260"/>
      <c r="E64" s="261"/>
      <c r="F64" s="261"/>
      <c r="G64" s="260"/>
      <c r="H64" s="480"/>
      <c r="I64" s="263"/>
      <c r="J64" s="260"/>
      <c r="K64" s="261"/>
      <c r="L64" s="260"/>
    </row>
    <row r="65" spans="1:12" s="259" customFormat="1">
      <c r="A65" s="261"/>
      <c r="B65" s="260"/>
      <c r="C65" s="474" t="s">
        <v>126</v>
      </c>
      <c r="D65" s="474"/>
      <c r="E65" s="474"/>
      <c r="F65" s="261"/>
      <c r="G65" s="260"/>
      <c r="H65" s="261"/>
      <c r="I65" s="261"/>
      <c r="J65" s="260"/>
      <c r="K65" s="261"/>
      <c r="L65" s="260"/>
    </row>
    <row r="66" spans="1:12" s="259" customFormat="1">
      <c r="E66" s="257"/>
    </row>
    <row r="67" spans="1:12" s="259" customFormat="1">
      <c r="E67" s="257"/>
    </row>
    <row r="68" spans="1:12" s="259" customFormat="1">
      <c r="E68" s="257"/>
    </row>
    <row r="69" spans="1:12" s="259" customFormat="1">
      <c r="E69" s="257"/>
    </row>
    <row r="70" spans="1:12" s="259" customFormat="1"/>
  </sheetData>
  <mergeCells count="9">
    <mergeCell ref="C65:E65"/>
    <mergeCell ref="A54:L55"/>
    <mergeCell ref="A56:L57"/>
    <mergeCell ref="A58:L58"/>
    <mergeCell ref="I6:K6"/>
    <mergeCell ref="H63:H64"/>
    <mergeCell ref="A61:B61"/>
    <mergeCell ref="A53:L53"/>
    <mergeCell ref="C63:E6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43:F5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50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43:B50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M66"/>
  <sheetViews>
    <sheetView view="pageBreakPreview" topLeftCell="A29" zoomScale="80" zoomScaleSheetLayoutView="80" workbookViewId="0">
      <selection activeCell="I55" sqref="I55"/>
    </sheetView>
  </sheetViews>
  <sheetFormatPr defaultRowHeight="12.75"/>
  <cols>
    <col min="1" max="1" width="5.42578125" style="182" customWidth="1"/>
    <col min="2" max="2" width="20" style="182" customWidth="1"/>
    <col min="3" max="3" width="27.5703125" style="182" customWidth="1"/>
    <col min="4" max="4" width="19.28515625" style="182" customWidth="1"/>
    <col min="5" max="5" width="16.85546875" style="182" customWidth="1"/>
    <col min="6" max="6" width="13.8554687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6.85546875" style="182" customWidth="1"/>
    <col min="13" max="13" width="14.28515625" style="182" customWidth="1"/>
    <col min="14" max="16384" width="9.140625" style="182"/>
  </cols>
  <sheetData>
    <row r="2" spans="1:13" ht="15">
      <c r="A2" s="489" t="s">
        <v>410</v>
      </c>
      <c r="B2" s="489"/>
      <c r="C2" s="489"/>
      <c r="D2" s="489"/>
      <c r="E2" s="489"/>
      <c r="F2" s="314"/>
      <c r="G2" s="77"/>
      <c r="H2" s="77"/>
      <c r="I2" s="77"/>
      <c r="J2" s="77"/>
      <c r="K2" s="255"/>
      <c r="L2" s="256"/>
      <c r="M2" s="256" t="s">
        <v>96</v>
      </c>
    </row>
    <row r="3" spans="1:13" ht="15">
      <c r="A3" s="76" t="s">
        <v>127</v>
      </c>
      <c r="B3" s="76"/>
      <c r="C3" s="74"/>
      <c r="D3" s="77"/>
      <c r="E3" s="77"/>
      <c r="F3" s="77"/>
      <c r="G3" s="77"/>
      <c r="H3" s="77"/>
      <c r="I3" s="77"/>
      <c r="J3" s="77"/>
      <c r="K3" s="255"/>
      <c r="L3" s="487" t="str">
        <f>'ფორმა N1'!L2</f>
        <v>03.10.17-21.10.17</v>
      </c>
      <c r="M3" s="487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5"/>
      <c r="L4" s="255"/>
      <c r="M4" s="255"/>
    </row>
    <row r="5" spans="1:13" ht="15">
      <c r="A5" s="77" t="s">
        <v>256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80" t="s">
        <v>475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4"/>
      <c r="B8" s="340"/>
      <c r="C8" s="254"/>
      <c r="D8" s="254"/>
      <c r="E8" s="254"/>
      <c r="F8" s="254"/>
      <c r="G8" s="254"/>
      <c r="H8" s="254"/>
      <c r="I8" s="254"/>
      <c r="J8" s="254"/>
      <c r="K8" s="78"/>
      <c r="L8" s="78"/>
      <c r="M8" s="78"/>
    </row>
    <row r="9" spans="1:13" ht="45">
      <c r="A9" s="467" t="s">
        <v>63</v>
      </c>
      <c r="B9" s="467" t="s">
        <v>473</v>
      </c>
      <c r="C9" s="467" t="s">
        <v>411</v>
      </c>
      <c r="D9" s="467" t="s">
        <v>412</v>
      </c>
      <c r="E9" s="467" t="s">
        <v>413</v>
      </c>
      <c r="F9" s="467" t="s">
        <v>414</v>
      </c>
      <c r="G9" s="467" t="s">
        <v>415</v>
      </c>
      <c r="H9" s="467" t="s">
        <v>416</v>
      </c>
      <c r="I9" s="467" t="s">
        <v>417</v>
      </c>
      <c r="J9" s="467" t="s">
        <v>418</v>
      </c>
      <c r="K9" s="467" t="s">
        <v>419</v>
      </c>
      <c r="L9" s="467" t="s">
        <v>420</v>
      </c>
      <c r="M9" s="467" t="s">
        <v>298</v>
      </c>
    </row>
    <row r="10" spans="1:13" ht="30.75" customHeight="1">
      <c r="A10" s="15">
        <v>1</v>
      </c>
      <c r="B10" s="468">
        <v>43014</v>
      </c>
      <c r="C10" s="469" t="s">
        <v>328</v>
      </c>
      <c r="D10" s="15" t="s">
        <v>661</v>
      </c>
      <c r="E10" s="15">
        <v>249271167</v>
      </c>
      <c r="F10" s="15">
        <v>205271294</v>
      </c>
      <c r="G10" s="15">
        <v>5000</v>
      </c>
      <c r="H10" s="15"/>
      <c r="I10" s="15"/>
      <c r="J10" s="15" t="s">
        <v>758</v>
      </c>
      <c r="K10" s="425"/>
      <c r="L10" s="473">
        <v>235</v>
      </c>
      <c r="M10" s="15" t="s">
        <v>600</v>
      </c>
    </row>
    <row r="11" spans="1:13" ht="30.75" customHeight="1">
      <c r="A11" s="15">
        <v>2</v>
      </c>
      <c r="B11" s="468">
        <v>43022</v>
      </c>
      <c r="C11" s="469" t="s">
        <v>328</v>
      </c>
      <c r="D11" s="15" t="s">
        <v>760</v>
      </c>
      <c r="E11" s="15">
        <v>205186065</v>
      </c>
      <c r="F11" s="15">
        <v>205271294</v>
      </c>
      <c r="G11" s="455">
        <v>25000</v>
      </c>
      <c r="H11" s="15"/>
      <c r="I11" s="15"/>
      <c r="J11" s="15" t="s">
        <v>758</v>
      </c>
      <c r="K11" s="425"/>
      <c r="L11" s="458">
        <v>2000</v>
      </c>
      <c r="M11" s="455" t="s">
        <v>759</v>
      </c>
    </row>
    <row r="12" spans="1:13" ht="30.75" customHeight="1">
      <c r="A12" s="15">
        <v>3</v>
      </c>
      <c r="B12" s="468">
        <v>43022</v>
      </c>
      <c r="C12" s="469" t="s">
        <v>328</v>
      </c>
      <c r="D12" s="15" t="s">
        <v>760</v>
      </c>
      <c r="E12" s="15">
        <v>205186065</v>
      </c>
      <c r="F12" s="15">
        <v>205271294</v>
      </c>
      <c r="G12" s="455">
        <v>25000</v>
      </c>
      <c r="H12" s="15"/>
      <c r="I12" s="15"/>
      <c r="J12" s="15" t="s">
        <v>758</v>
      </c>
      <c r="K12" s="425"/>
      <c r="L12" s="458">
        <v>2000</v>
      </c>
      <c r="M12" s="455" t="s">
        <v>759</v>
      </c>
    </row>
    <row r="13" spans="1:13" ht="30.75" customHeight="1">
      <c r="A13" s="15">
        <v>4</v>
      </c>
      <c r="B13" s="468">
        <v>43024</v>
      </c>
      <c r="C13" s="469" t="s">
        <v>328</v>
      </c>
      <c r="D13" s="15" t="s">
        <v>760</v>
      </c>
      <c r="E13" s="15">
        <v>205186065</v>
      </c>
      <c r="F13" s="15">
        <v>205271294</v>
      </c>
      <c r="G13" s="455">
        <v>50000</v>
      </c>
      <c r="H13" s="15"/>
      <c r="I13" s="15"/>
      <c r="J13" s="15" t="s">
        <v>758</v>
      </c>
      <c r="K13" s="425"/>
      <c r="L13" s="458">
        <v>4000</v>
      </c>
      <c r="M13" s="455" t="s">
        <v>759</v>
      </c>
    </row>
    <row r="14" spans="1:13" ht="30.75" customHeight="1">
      <c r="A14" s="15">
        <v>5</v>
      </c>
      <c r="B14" s="468">
        <v>43014</v>
      </c>
      <c r="C14" s="469" t="s">
        <v>328</v>
      </c>
      <c r="D14" s="15" t="s">
        <v>761</v>
      </c>
      <c r="E14" s="15">
        <v>437059415</v>
      </c>
      <c r="F14" s="15">
        <v>205271294</v>
      </c>
      <c r="G14" s="15"/>
      <c r="H14" s="15"/>
      <c r="I14" s="15"/>
      <c r="J14" s="15"/>
      <c r="K14" s="425"/>
      <c r="L14" s="473">
        <v>300</v>
      </c>
      <c r="M14" s="15" t="s">
        <v>762</v>
      </c>
    </row>
    <row r="15" spans="1:13" ht="30.75" customHeight="1">
      <c r="A15" s="15">
        <v>6</v>
      </c>
      <c r="B15" s="468">
        <v>43021</v>
      </c>
      <c r="C15" s="469" t="s">
        <v>328</v>
      </c>
      <c r="D15" s="15" t="s">
        <v>764</v>
      </c>
      <c r="E15" s="15">
        <v>404379294</v>
      </c>
      <c r="F15" s="15">
        <v>205271294</v>
      </c>
      <c r="G15" s="455">
        <v>4500</v>
      </c>
      <c r="H15" s="15"/>
      <c r="I15" s="15"/>
      <c r="J15" s="15" t="s">
        <v>758</v>
      </c>
      <c r="K15" s="425"/>
      <c r="L15" s="458">
        <v>640</v>
      </c>
      <c r="M15" s="455" t="s">
        <v>600</v>
      </c>
    </row>
    <row r="16" spans="1:13" ht="30.75" customHeight="1">
      <c r="A16" s="15">
        <v>7</v>
      </c>
      <c r="B16" s="468">
        <v>43021</v>
      </c>
      <c r="C16" s="469" t="s">
        <v>328</v>
      </c>
      <c r="D16" s="15" t="s">
        <v>764</v>
      </c>
      <c r="E16" s="15">
        <v>404379294</v>
      </c>
      <c r="F16" s="15">
        <v>205271294</v>
      </c>
      <c r="G16" s="455">
        <v>1200</v>
      </c>
      <c r="H16" s="15"/>
      <c r="I16" s="15"/>
      <c r="J16" s="15" t="s">
        <v>758</v>
      </c>
      <c r="K16" s="425"/>
      <c r="L16" s="458">
        <v>455</v>
      </c>
      <c r="M16" s="455" t="s">
        <v>763</v>
      </c>
    </row>
    <row r="17" spans="1:13" ht="30.75" customHeight="1">
      <c r="A17" s="15">
        <v>8</v>
      </c>
      <c r="B17" s="468">
        <v>43028</v>
      </c>
      <c r="C17" s="469" t="s">
        <v>328</v>
      </c>
      <c r="D17" s="15" t="s">
        <v>764</v>
      </c>
      <c r="E17" s="15">
        <v>404379294</v>
      </c>
      <c r="F17" s="15">
        <v>205271294</v>
      </c>
      <c r="G17" s="455">
        <v>1000</v>
      </c>
      <c r="H17" s="15"/>
      <c r="I17" s="15"/>
      <c r="J17" s="15" t="s">
        <v>758</v>
      </c>
      <c r="K17" s="425"/>
      <c r="L17" s="458">
        <v>275</v>
      </c>
      <c r="M17" s="455" t="s">
        <v>763</v>
      </c>
    </row>
    <row r="18" spans="1:13" ht="30.75" customHeight="1">
      <c r="A18" s="15">
        <v>9</v>
      </c>
      <c r="B18" s="468">
        <v>43021</v>
      </c>
      <c r="C18" s="469" t="s">
        <v>328</v>
      </c>
      <c r="D18" s="15" t="s">
        <v>656</v>
      </c>
      <c r="E18" s="15">
        <v>406173732</v>
      </c>
      <c r="F18" s="15">
        <v>205271294</v>
      </c>
      <c r="G18" s="15"/>
      <c r="H18" s="15"/>
      <c r="I18" s="15"/>
      <c r="J18" s="15"/>
      <c r="K18" s="425"/>
      <c r="L18" s="473">
        <v>300</v>
      </c>
      <c r="M18" s="455" t="s">
        <v>763</v>
      </c>
    </row>
    <row r="19" spans="1:13" ht="30.75" customHeight="1">
      <c r="A19" s="15">
        <v>10</v>
      </c>
      <c r="B19" s="468">
        <v>43011</v>
      </c>
      <c r="C19" s="469" t="s">
        <v>328</v>
      </c>
      <c r="D19" s="15" t="s">
        <v>598</v>
      </c>
      <c r="E19" s="465" t="s">
        <v>599</v>
      </c>
      <c r="F19" s="15">
        <v>205271294</v>
      </c>
      <c r="G19" s="15"/>
      <c r="H19" s="15"/>
      <c r="I19" s="15"/>
      <c r="J19" s="15"/>
      <c r="K19" s="425"/>
      <c r="L19" s="473">
        <v>1750</v>
      </c>
      <c r="M19" s="15" t="s">
        <v>765</v>
      </c>
    </row>
    <row r="20" spans="1:13" ht="30.75" customHeight="1">
      <c r="A20" s="15">
        <v>11</v>
      </c>
      <c r="B20" s="468">
        <v>43013</v>
      </c>
      <c r="C20" s="469" t="s">
        <v>328</v>
      </c>
      <c r="D20" s="15" t="s">
        <v>766</v>
      </c>
      <c r="E20" s="15">
        <v>208149859</v>
      </c>
      <c r="F20" s="15">
        <v>205271294</v>
      </c>
      <c r="G20" s="15">
        <v>400</v>
      </c>
      <c r="H20" s="15"/>
      <c r="I20" s="15"/>
      <c r="J20" s="15" t="s">
        <v>758</v>
      </c>
      <c r="K20" s="425"/>
      <c r="L20" s="473">
        <v>270</v>
      </c>
      <c r="M20" s="455" t="s">
        <v>763</v>
      </c>
    </row>
    <row r="21" spans="1:13" ht="30.75" customHeight="1">
      <c r="A21" s="15"/>
      <c r="B21" s="471">
        <v>43018</v>
      </c>
      <c r="C21" s="469" t="s">
        <v>328</v>
      </c>
      <c r="D21" s="15" t="s">
        <v>767</v>
      </c>
      <c r="E21" s="15">
        <v>60001019819</v>
      </c>
      <c r="F21" s="15">
        <v>205271294</v>
      </c>
      <c r="G21" s="455">
        <v>200</v>
      </c>
      <c r="H21" s="15"/>
      <c r="I21" s="15"/>
      <c r="J21" s="15" t="s">
        <v>758</v>
      </c>
      <c r="K21" s="425"/>
      <c r="L21" s="458">
        <v>160</v>
      </c>
      <c r="M21" s="472" t="s">
        <v>768</v>
      </c>
    </row>
    <row r="22" spans="1:13" ht="30.75" customHeight="1">
      <c r="A22" s="15"/>
      <c r="B22" s="471">
        <v>43018</v>
      </c>
      <c r="C22" s="469" t="s">
        <v>328</v>
      </c>
      <c r="D22" s="15" t="s">
        <v>767</v>
      </c>
      <c r="E22" s="15">
        <v>60001019819</v>
      </c>
      <c r="F22" s="15">
        <v>205271294</v>
      </c>
      <c r="G22" s="455">
        <v>100</v>
      </c>
      <c r="H22" s="15"/>
      <c r="I22" s="15"/>
      <c r="J22" s="15" t="s">
        <v>758</v>
      </c>
      <c r="K22" s="425"/>
      <c r="L22" s="458">
        <v>200</v>
      </c>
      <c r="M22" s="472" t="s">
        <v>769</v>
      </c>
    </row>
    <row r="23" spans="1:13" ht="30.75" customHeight="1">
      <c r="A23" s="15"/>
      <c r="B23" s="471">
        <v>43019</v>
      </c>
      <c r="C23" s="469" t="s">
        <v>328</v>
      </c>
      <c r="D23" s="15" t="s">
        <v>767</v>
      </c>
      <c r="E23" s="15">
        <v>60001019819</v>
      </c>
      <c r="F23" s="15">
        <v>205271294</v>
      </c>
      <c r="G23" s="455">
        <v>200</v>
      </c>
      <c r="H23" s="15"/>
      <c r="I23" s="15"/>
      <c r="J23" s="15" t="s">
        <v>758</v>
      </c>
      <c r="K23" s="425"/>
      <c r="L23" s="458">
        <v>160</v>
      </c>
      <c r="M23" s="472" t="s">
        <v>770</v>
      </c>
    </row>
    <row r="24" spans="1:13" ht="30.75" customHeight="1">
      <c r="A24" s="15"/>
      <c r="B24" s="471">
        <v>43019</v>
      </c>
      <c r="C24" s="469" t="s">
        <v>328</v>
      </c>
      <c r="D24" s="15" t="s">
        <v>767</v>
      </c>
      <c r="E24" s="15">
        <v>60001019819</v>
      </c>
      <c r="F24" s="15">
        <v>205271294</v>
      </c>
      <c r="G24" s="455">
        <v>1000</v>
      </c>
      <c r="H24" s="15"/>
      <c r="I24" s="15"/>
      <c r="J24" s="15" t="s">
        <v>758</v>
      </c>
      <c r="K24" s="425"/>
      <c r="L24" s="458">
        <v>500</v>
      </c>
      <c r="M24" s="472" t="s">
        <v>771</v>
      </c>
    </row>
    <row r="25" spans="1:13" ht="30.75" customHeight="1">
      <c r="A25" s="15"/>
      <c r="B25" s="471">
        <v>43019</v>
      </c>
      <c r="C25" s="469" t="s">
        <v>328</v>
      </c>
      <c r="D25" s="15" t="s">
        <v>767</v>
      </c>
      <c r="E25" s="15">
        <v>60001019819</v>
      </c>
      <c r="F25" s="15">
        <v>205271294</v>
      </c>
      <c r="G25" s="455">
        <v>1000</v>
      </c>
      <c r="H25" s="15"/>
      <c r="I25" s="15"/>
      <c r="J25" s="15" t="s">
        <v>758</v>
      </c>
      <c r="K25" s="425"/>
      <c r="L25" s="458">
        <v>160</v>
      </c>
      <c r="M25" s="472" t="s">
        <v>772</v>
      </c>
    </row>
    <row r="26" spans="1:13" ht="30.75" customHeight="1">
      <c r="A26" s="15"/>
      <c r="B26" s="471">
        <v>43019</v>
      </c>
      <c r="C26" s="469" t="s">
        <v>328</v>
      </c>
      <c r="D26" s="15" t="s">
        <v>767</v>
      </c>
      <c r="E26" s="15">
        <v>60001019819</v>
      </c>
      <c r="F26" s="15">
        <v>205271294</v>
      </c>
      <c r="G26" s="455">
        <v>1000</v>
      </c>
      <c r="H26" s="15"/>
      <c r="I26" s="15"/>
      <c r="J26" s="15" t="s">
        <v>758</v>
      </c>
      <c r="K26" s="425"/>
      <c r="L26" s="458">
        <v>160</v>
      </c>
      <c r="M26" s="472" t="s">
        <v>773</v>
      </c>
    </row>
    <row r="27" spans="1:13" ht="30.75" customHeight="1">
      <c r="A27" s="15"/>
      <c r="B27" s="471">
        <v>43019</v>
      </c>
      <c r="C27" s="469" t="s">
        <v>328</v>
      </c>
      <c r="D27" s="15" t="s">
        <v>767</v>
      </c>
      <c r="E27" s="15">
        <v>60001019819</v>
      </c>
      <c r="F27" s="15">
        <v>205271294</v>
      </c>
      <c r="G27" s="455">
        <v>300</v>
      </c>
      <c r="H27" s="15"/>
      <c r="I27" s="15"/>
      <c r="J27" s="15" t="s">
        <v>758</v>
      </c>
      <c r="K27" s="425"/>
      <c r="L27" s="458">
        <v>250</v>
      </c>
      <c r="M27" s="472" t="s">
        <v>774</v>
      </c>
    </row>
    <row r="28" spans="1:13" ht="30.75" customHeight="1">
      <c r="A28" s="15"/>
      <c r="B28" s="471">
        <v>43019</v>
      </c>
      <c r="C28" s="469" t="s">
        <v>328</v>
      </c>
      <c r="D28" s="15" t="s">
        <v>767</v>
      </c>
      <c r="E28" s="15">
        <v>60001019819</v>
      </c>
      <c r="F28" s="15">
        <v>205271294</v>
      </c>
      <c r="G28" s="455">
        <v>1000</v>
      </c>
      <c r="H28" s="15"/>
      <c r="I28" s="15"/>
      <c r="J28" s="15" t="s">
        <v>758</v>
      </c>
      <c r="K28" s="425"/>
      <c r="L28" s="458">
        <v>160</v>
      </c>
      <c r="M28" s="472" t="s">
        <v>775</v>
      </c>
    </row>
    <row r="29" spans="1:13" ht="30.75" customHeight="1">
      <c r="A29" s="15"/>
      <c r="B29" s="471">
        <v>43019</v>
      </c>
      <c r="C29" s="469" t="s">
        <v>328</v>
      </c>
      <c r="D29" s="15" t="s">
        <v>767</v>
      </c>
      <c r="E29" s="15">
        <v>60001019819</v>
      </c>
      <c r="F29" s="15">
        <v>205271294</v>
      </c>
      <c r="G29" s="455">
        <v>1000</v>
      </c>
      <c r="H29" s="15"/>
      <c r="I29" s="15"/>
      <c r="J29" s="15" t="s">
        <v>758</v>
      </c>
      <c r="K29" s="425"/>
      <c r="L29" s="458">
        <v>160</v>
      </c>
      <c r="M29" s="472" t="s">
        <v>776</v>
      </c>
    </row>
    <row r="30" spans="1:13" ht="30.75" customHeight="1">
      <c r="A30" s="15"/>
      <c r="B30" s="471">
        <v>43019</v>
      </c>
      <c r="C30" s="469" t="s">
        <v>328</v>
      </c>
      <c r="D30" s="15" t="s">
        <v>767</v>
      </c>
      <c r="E30" s="15">
        <v>60001019819</v>
      </c>
      <c r="F30" s="15">
        <v>205271294</v>
      </c>
      <c r="G30" s="455">
        <v>300</v>
      </c>
      <c r="H30" s="15"/>
      <c r="I30" s="15"/>
      <c r="J30" s="15" t="s">
        <v>758</v>
      </c>
      <c r="K30" s="425"/>
      <c r="L30" s="458">
        <v>250</v>
      </c>
      <c r="M30" s="472" t="s">
        <v>777</v>
      </c>
    </row>
    <row r="31" spans="1:13" ht="30.75" customHeight="1">
      <c r="A31" s="15"/>
      <c r="B31" s="471">
        <v>43019</v>
      </c>
      <c r="C31" s="469" t="s">
        <v>328</v>
      </c>
      <c r="D31" s="15" t="s">
        <v>767</v>
      </c>
      <c r="E31" s="15">
        <v>60001019819</v>
      </c>
      <c r="F31" s="15">
        <v>205271294</v>
      </c>
      <c r="G31" s="455">
        <v>1000</v>
      </c>
      <c r="H31" s="15"/>
      <c r="I31" s="15"/>
      <c r="J31" s="15" t="s">
        <v>758</v>
      </c>
      <c r="K31" s="425"/>
      <c r="L31" s="458">
        <v>160</v>
      </c>
      <c r="M31" s="472" t="s">
        <v>778</v>
      </c>
    </row>
    <row r="32" spans="1:13" ht="30.75" customHeight="1">
      <c r="A32" s="15"/>
      <c r="B32" s="471">
        <v>43019</v>
      </c>
      <c r="C32" s="469" t="s">
        <v>328</v>
      </c>
      <c r="D32" s="15" t="s">
        <v>767</v>
      </c>
      <c r="E32" s="15">
        <v>60001019819</v>
      </c>
      <c r="F32" s="15">
        <v>205271294</v>
      </c>
      <c r="G32" s="455">
        <v>1000</v>
      </c>
      <c r="H32" s="15"/>
      <c r="I32" s="15"/>
      <c r="J32" s="15" t="s">
        <v>758</v>
      </c>
      <c r="K32" s="425"/>
      <c r="L32" s="458">
        <v>90</v>
      </c>
      <c r="M32" s="472" t="s">
        <v>779</v>
      </c>
    </row>
    <row r="33" spans="1:13" ht="30.75" customHeight="1">
      <c r="A33" s="15"/>
      <c r="B33" s="471">
        <v>43021</v>
      </c>
      <c r="C33" s="469" t="s">
        <v>328</v>
      </c>
      <c r="D33" s="15" t="s">
        <v>767</v>
      </c>
      <c r="E33" s="15">
        <v>60001019819</v>
      </c>
      <c r="F33" s="15">
        <v>205271294</v>
      </c>
      <c r="G33" s="455">
        <v>1000</v>
      </c>
      <c r="H33" s="15"/>
      <c r="I33" s="15"/>
      <c r="J33" s="15" t="s">
        <v>758</v>
      </c>
      <c r="K33" s="425"/>
      <c r="L33" s="458">
        <v>160</v>
      </c>
      <c r="M33" s="472" t="s">
        <v>780</v>
      </c>
    </row>
    <row r="34" spans="1:13" ht="30.75" customHeight="1">
      <c r="A34" s="15"/>
      <c r="B34" s="471">
        <v>43026</v>
      </c>
      <c r="C34" s="469" t="s">
        <v>328</v>
      </c>
      <c r="D34" s="15" t="s">
        <v>767</v>
      </c>
      <c r="E34" s="15">
        <v>60001019819</v>
      </c>
      <c r="F34" s="15">
        <v>205271294</v>
      </c>
      <c r="G34" s="455">
        <v>200</v>
      </c>
      <c r="H34" s="15"/>
      <c r="I34" s="15"/>
      <c r="J34" s="15" t="s">
        <v>758</v>
      </c>
      <c r="K34" s="425"/>
      <c r="L34" s="458">
        <v>250</v>
      </c>
      <c r="M34" s="472" t="s">
        <v>781</v>
      </c>
    </row>
    <row r="35" spans="1:13" ht="30.75" customHeight="1">
      <c r="A35" s="15"/>
      <c r="B35" s="468">
        <v>43024</v>
      </c>
      <c r="C35" s="469" t="s">
        <v>328</v>
      </c>
      <c r="D35" s="15" t="s">
        <v>782</v>
      </c>
      <c r="E35" s="15">
        <v>206345294</v>
      </c>
      <c r="F35" s="15">
        <v>205271294</v>
      </c>
      <c r="G35" s="15">
        <v>7000</v>
      </c>
      <c r="H35" s="15"/>
      <c r="I35" s="15"/>
      <c r="J35" s="15" t="s">
        <v>758</v>
      </c>
      <c r="K35" s="425"/>
      <c r="L35" s="473">
        <v>560</v>
      </c>
      <c r="M35" s="466" t="s">
        <v>600</v>
      </c>
    </row>
    <row r="36" spans="1:13" ht="30.75" customHeight="1">
      <c r="A36" s="15"/>
      <c r="B36" s="468">
        <v>43024</v>
      </c>
      <c r="C36" s="469" t="s">
        <v>328</v>
      </c>
      <c r="D36" s="15" t="s">
        <v>782</v>
      </c>
      <c r="E36" s="15">
        <v>206345294</v>
      </c>
      <c r="F36" s="15">
        <v>205271294</v>
      </c>
      <c r="G36" s="15">
        <v>250</v>
      </c>
      <c r="H36" s="15"/>
      <c r="I36" s="15"/>
      <c r="J36" s="15" t="s">
        <v>758</v>
      </c>
      <c r="K36" s="425"/>
      <c r="L36" s="473">
        <v>240</v>
      </c>
      <c r="M36" s="470" t="s">
        <v>785</v>
      </c>
    </row>
    <row r="37" spans="1:13" ht="30.75" customHeight="1">
      <c r="A37" s="15"/>
      <c r="B37" s="468">
        <v>43017</v>
      </c>
      <c r="C37" s="469" t="s">
        <v>328</v>
      </c>
      <c r="D37" s="15" t="s">
        <v>783</v>
      </c>
      <c r="E37" s="15">
        <v>205177538</v>
      </c>
      <c r="F37" s="15">
        <v>205271294</v>
      </c>
      <c r="G37" s="15">
        <v>200</v>
      </c>
      <c r="H37" s="15"/>
      <c r="I37" s="15"/>
      <c r="J37" s="15" t="s">
        <v>758</v>
      </c>
      <c r="K37" s="425"/>
      <c r="L37" s="473">
        <v>140</v>
      </c>
      <c r="M37" s="455" t="s">
        <v>784</v>
      </c>
    </row>
    <row r="38" spans="1:13" ht="30.75" customHeight="1">
      <c r="A38" s="15"/>
      <c r="B38" s="468">
        <v>43017</v>
      </c>
      <c r="C38" s="469" t="s">
        <v>328</v>
      </c>
      <c r="D38" s="15" t="s">
        <v>783</v>
      </c>
      <c r="E38" s="15">
        <v>205177538</v>
      </c>
      <c r="F38" s="15">
        <v>205271294</v>
      </c>
      <c r="G38" s="15">
        <v>200</v>
      </c>
      <c r="H38" s="15"/>
      <c r="I38" s="15"/>
      <c r="J38" s="15" t="s">
        <v>758</v>
      </c>
      <c r="K38" s="425"/>
      <c r="L38" s="473">
        <v>140</v>
      </c>
      <c r="M38" s="466" t="s">
        <v>600</v>
      </c>
    </row>
    <row r="39" spans="1:13" ht="30.75" customHeight="1">
      <c r="A39" s="15"/>
      <c r="B39" s="468">
        <v>43017</v>
      </c>
      <c r="C39" s="469" t="s">
        <v>328</v>
      </c>
      <c r="D39" s="15" t="s">
        <v>786</v>
      </c>
      <c r="E39" s="15">
        <v>3500105248</v>
      </c>
      <c r="F39" s="15">
        <v>205271294</v>
      </c>
      <c r="G39" s="15">
        <v>300</v>
      </c>
      <c r="H39" s="15"/>
      <c r="I39" s="15"/>
      <c r="J39" s="15" t="s">
        <v>758</v>
      </c>
      <c r="K39" s="425"/>
      <c r="L39" s="473">
        <v>300</v>
      </c>
      <c r="M39" s="455" t="s">
        <v>788</v>
      </c>
    </row>
    <row r="40" spans="1:13" ht="30.75" customHeight="1">
      <c r="A40" s="15"/>
      <c r="B40" s="468">
        <v>43022</v>
      </c>
      <c r="C40" s="469" t="s">
        <v>328</v>
      </c>
      <c r="D40" s="15" t="s">
        <v>790</v>
      </c>
      <c r="E40" s="15">
        <v>415094882</v>
      </c>
      <c r="F40" s="15">
        <v>205271294</v>
      </c>
      <c r="G40" s="15">
        <v>10000</v>
      </c>
      <c r="H40" s="15"/>
      <c r="I40" s="15"/>
      <c r="J40" s="15" t="s">
        <v>758</v>
      </c>
      <c r="K40" s="425"/>
      <c r="L40" s="473">
        <v>1900</v>
      </c>
      <c r="M40" s="466" t="s">
        <v>789</v>
      </c>
    </row>
    <row r="41" spans="1:13" ht="30.75" customHeight="1">
      <c r="A41" s="15"/>
      <c r="B41" s="468">
        <v>43021</v>
      </c>
      <c r="C41" s="469" t="s">
        <v>328</v>
      </c>
      <c r="D41" s="15" t="s">
        <v>787</v>
      </c>
      <c r="E41" s="15">
        <v>35001021975</v>
      </c>
      <c r="F41" s="15">
        <v>205271294</v>
      </c>
      <c r="G41" s="15">
        <v>6500</v>
      </c>
      <c r="H41" s="15"/>
      <c r="I41" s="15"/>
      <c r="J41" s="15" t="s">
        <v>758</v>
      </c>
      <c r="K41" s="425"/>
      <c r="L41" s="473">
        <v>390</v>
      </c>
      <c r="M41" s="466" t="s">
        <v>600</v>
      </c>
    </row>
    <row r="42" spans="1:13" ht="30.75" customHeight="1">
      <c r="A42" s="15">
        <v>12</v>
      </c>
      <c r="B42" s="468">
        <v>43019</v>
      </c>
      <c r="C42" s="469" t="s">
        <v>328</v>
      </c>
      <c r="D42" s="15" t="s">
        <v>791</v>
      </c>
      <c r="E42" s="15">
        <v>406190580</v>
      </c>
      <c r="F42" s="15">
        <v>205271294</v>
      </c>
      <c r="G42" s="15">
        <v>10000</v>
      </c>
      <c r="H42" s="15"/>
      <c r="I42" s="15"/>
      <c r="J42" s="15" t="s">
        <v>758</v>
      </c>
      <c r="K42" s="425"/>
      <c r="L42" s="473">
        <v>170</v>
      </c>
      <c r="M42" s="466" t="s">
        <v>792</v>
      </c>
    </row>
    <row r="43" spans="1:13" ht="30.75" customHeight="1">
      <c r="A43" s="15">
        <v>13</v>
      </c>
      <c r="B43" s="468">
        <v>43019</v>
      </c>
      <c r="C43" s="469" t="s">
        <v>328</v>
      </c>
      <c r="D43" s="466" t="s">
        <v>795</v>
      </c>
      <c r="E43" s="15">
        <v>60001106450</v>
      </c>
      <c r="F43" s="15">
        <v>205271294</v>
      </c>
      <c r="G43" s="15">
        <v>6</v>
      </c>
      <c r="H43" s="15"/>
      <c r="I43" s="15"/>
      <c r="J43" s="15" t="s">
        <v>794</v>
      </c>
      <c r="K43" s="425"/>
      <c r="L43" s="473">
        <v>90</v>
      </c>
      <c r="M43" s="466" t="s">
        <v>793</v>
      </c>
    </row>
    <row r="44" spans="1:13" ht="30.75" customHeight="1">
      <c r="A44" s="15">
        <v>14</v>
      </c>
      <c r="B44" s="468">
        <v>43024</v>
      </c>
      <c r="C44" s="469" t="s">
        <v>328</v>
      </c>
      <c r="D44" s="15" t="s">
        <v>657</v>
      </c>
      <c r="E44" s="15">
        <v>400196364</v>
      </c>
      <c r="F44" s="15">
        <v>205271294</v>
      </c>
      <c r="G44" s="455">
        <v>500</v>
      </c>
      <c r="H44" s="15"/>
      <c r="I44" s="15"/>
      <c r="J44" s="15" t="s">
        <v>758</v>
      </c>
      <c r="K44" s="425"/>
      <c r="L44" s="458">
        <v>275</v>
      </c>
      <c r="M44" s="455" t="s">
        <v>796</v>
      </c>
    </row>
    <row r="45" spans="1:13" ht="30.75" customHeight="1">
      <c r="A45" s="15"/>
      <c r="B45" s="468">
        <v>43024</v>
      </c>
      <c r="C45" s="469" t="s">
        <v>328</v>
      </c>
      <c r="D45" s="15" t="s">
        <v>657</v>
      </c>
      <c r="E45" s="465" t="s">
        <v>797</v>
      </c>
      <c r="F45" s="15">
        <v>205271294</v>
      </c>
      <c r="G45" s="455">
        <v>4000</v>
      </c>
      <c r="H45" s="15"/>
      <c r="I45" s="15"/>
      <c r="J45" s="15" t="s">
        <v>758</v>
      </c>
      <c r="K45" s="425"/>
      <c r="L45" s="458">
        <v>345</v>
      </c>
      <c r="M45" s="455" t="s">
        <v>600</v>
      </c>
    </row>
    <row r="46" spans="1:13" ht="30.75" customHeight="1">
      <c r="A46" s="15"/>
      <c r="B46" s="468">
        <v>43024</v>
      </c>
      <c r="C46" s="469" t="s">
        <v>328</v>
      </c>
      <c r="D46" s="15" t="s">
        <v>657</v>
      </c>
      <c r="E46" s="465" t="s">
        <v>797</v>
      </c>
      <c r="F46" s="15">
        <v>205271294</v>
      </c>
      <c r="G46" s="455">
        <v>500</v>
      </c>
      <c r="H46" s="15"/>
      <c r="I46" s="15"/>
      <c r="J46" s="15" t="s">
        <v>758</v>
      </c>
      <c r="K46" s="425"/>
      <c r="L46" s="458">
        <v>250</v>
      </c>
      <c r="M46" s="455" t="s">
        <v>600</v>
      </c>
    </row>
    <row r="47" spans="1:13" ht="30.75" customHeight="1">
      <c r="A47" s="15"/>
      <c r="B47" s="468">
        <v>43020</v>
      </c>
      <c r="C47" s="469" t="s">
        <v>328</v>
      </c>
      <c r="D47" s="15" t="s">
        <v>799</v>
      </c>
      <c r="E47" s="465" t="s">
        <v>800</v>
      </c>
      <c r="F47" s="15">
        <v>205271294</v>
      </c>
      <c r="G47" s="455">
        <v>1500</v>
      </c>
      <c r="H47" s="15"/>
      <c r="I47" s="15"/>
      <c r="J47" s="15" t="s">
        <v>758</v>
      </c>
      <c r="K47" s="425"/>
      <c r="L47" s="458">
        <v>360</v>
      </c>
      <c r="M47" s="466" t="s">
        <v>798</v>
      </c>
    </row>
    <row r="48" spans="1:13" ht="30.75" customHeight="1">
      <c r="A48" s="15"/>
      <c r="B48" s="468">
        <v>43021</v>
      </c>
      <c r="C48" s="469" t="s">
        <v>328</v>
      </c>
      <c r="D48" s="15" t="s">
        <v>801</v>
      </c>
      <c r="E48" s="465" t="s">
        <v>807</v>
      </c>
      <c r="F48" s="15">
        <v>205271294</v>
      </c>
      <c r="G48" s="455">
        <v>250</v>
      </c>
      <c r="H48" s="15"/>
      <c r="I48" s="15"/>
      <c r="J48" s="15" t="s">
        <v>758</v>
      </c>
      <c r="K48" s="425"/>
      <c r="L48" s="458">
        <v>200</v>
      </c>
      <c r="M48" s="466" t="s">
        <v>798</v>
      </c>
    </row>
    <row r="49" spans="1:13" ht="30.75" customHeight="1">
      <c r="A49" s="15"/>
      <c r="B49" s="468">
        <v>43025</v>
      </c>
      <c r="C49" s="469" t="s">
        <v>328</v>
      </c>
      <c r="D49" s="15" t="s">
        <v>802</v>
      </c>
      <c r="E49" s="465" t="s">
        <v>803</v>
      </c>
      <c r="F49" s="15">
        <v>205271294</v>
      </c>
      <c r="G49" s="455">
        <v>300</v>
      </c>
      <c r="H49" s="15"/>
      <c r="I49" s="15"/>
      <c r="J49" s="15" t="s">
        <v>758</v>
      </c>
      <c r="K49" s="425"/>
      <c r="L49" s="458">
        <v>240</v>
      </c>
      <c r="M49" s="472" t="s">
        <v>804</v>
      </c>
    </row>
    <row r="50" spans="1:13" ht="30.75" customHeight="1">
      <c r="A50" s="15"/>
      <c r="B50" s="468">
        <v>43025</v>
      </c>
      <c r="C50" s="469" t="s">
        <v>328</v>
      </c>
      <c r="D50" s="15" t="s">
        <v>802</v>
      </c>
      <c r="E50" s="465" t="s">
        <v>803</v>
      </c>
      <c r="F50" s="15">
        <v>205271294</v>
      </c>
      <c r="G50" s="455">
        <v>1000</v>
      </c>
      <c r="H50" s="15"/>
      <c r="I50" s="15"/>
      <c r="J50" s="15" t="s">
        <v>758</v>
      </c>
      <c r="K50" s="425"/>
      <c r="L50" s="458">
        <v>165</v>
      </c>
      <c r="M50" s="472" t="s">
        <v>805</v>
      </c>
    </row>
    <row r="51" spans="1:13" ht="30.75" customHeight="1">
      <c r="A51" s="15"/>
      <c r="B51" s="468">
        <v>43025</v>
      </c>
      <c r="C51" s="469" t="s">
        <v>328</v>
      </c>
      <c r="D51" s="15" t="s">
        <v>802</v>
      </c>
      <c r="E51" s="465" t="s">
        <v>803</v>
      </c>
      <c r="F51" s="15">
        <v>205271294</v>
      </c>
      <c r="G51" s="455">
        <v>2000</v>
      </c>
      <c r="H51" s="15"/>
      <c r="I51" s="15"/>
      <c r="J51" s="15" t="s">
        <v>758</v>
      </c>
      <c r="K51" s="425"/>
      <c r="L51" s="458">
        <v>205</v>
      </c>
      <c r="M51" s="472" t="s">
        <v>806</v>
      </c>
    </row>
    <row r="52" spans="1:13" ht="15">
      <c r="A52" s="87" t="s">
        <v>258</v>
      </c>
      <c r="B52" s="391"/>
      <c r="C52" s="315"/>
      <c r="D52" s="87"/>
      <c r="E52" s="87"/>
      <c r="F52" s="87"/>
      <c r="G52" s="87"/>
      <c r="H52" s="87"/>
      <c r="I52" s="87"/>
      <c r="J52" s="87"/>
      <c r="K52" s="4"/>
      <c r="L52" s="4"/>
      <c r="M52" s="87"/>
    </row>
    <row r="53" spans="1:13" ht="15">
      <c r="A53" s="87"/>
      <c r="B53" s="391"/>
      <c r="C53" s="315"/>
      <c r="D53" s="99"/>
      <c r="E53" s="99"/>
      <c r="F53" s="99"/>
      <c r="G53" s="99"/>
      <c r="H53" s="87"/>
      <c r="I53" s="87"/>
      <c r="J53" s="87"/>
      <c r="K53" s="87" t="s">
        <v>421</v>
      </c>
      <c r="L53" s="86">
        <f>SUM(L10:L52)</f>
        <v>21015</v>
      </c>
      <c r="M53" s="87"/>
    </row>
    <row r="54" spans="1:13" ht="15">
      <c r="A54" s="208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181"/>
    </row>
    <row r="55" spans="1:13" ht="15">
      <c r="A55" s="209" t="s">
        <v>422</v>
      </c>
      <c r="B55" s="209"/>
      <c r="C55" s="209"/>
      <c r="D55" s="208"/>
      <c r="E55" s="208"/>
      <c r="F55" s="208"/>
      <c r="G55" s="208"/>
      <c r="H55" s="208"/>
      <c r="I55" s="208"/>
      <c r="J55" s="208"/>
      <c r="K55" s="208"/>
      <c r="L55" s="181"/>
    </row>
    <row r="56" spans="1:13" ht="15">
      <c r="A56" s="209" t="s">
        <v>423</v>
      </c>
      <c r="B56" s="209"/>
      <c r="C56" s="209"/>
      <c r="D56" s="208"/>
      <c r="E56" s="208"/>
      <c r="F56" s="208"/>
      <c r="G56" s="208"/>
      <c r="H56" s="208"/>
      <c r="I56" s="208"/>
      <c r="J56" s="208"/>
      <c r="K56" s="208"/>
      <c r="L56" s="181"/>
    </row>
    <row r="57" spans="1:13" ht="15">
      <c r="A57" s="198" t="s">
        <v>424</v>
      </c>
      <c r="B57" s="198"/>
      <c r="C57" s="209"/>
      <c r="D57" s="181"/>
      <c r="E57" s="181"/>
      <c r="F57" s="181"/>
      <c r="G57" s="181"/>
      <c r="H57" s="181"/>
      <c r="I57" s="181"/>
      <c r="J57" s="181"/>
      <c r="K57" s="181"/>
      <c r="L57" s="181"/>
    </row>
    <row r="58" spans="1:13" ht="15">
      <c r="A58" s="198" t="s">
        <v>425</v>
      </c>
      <c r="B58" s="198"/>
      <c r="C58" s="209"/>
      <c r="D58" s="181"/>
      <c r="E58" s="181"/>
      <c r="F58" s="181"/>
      <c r="G58" s="181"/>
      <c r="H58" s="181"/>
      <c r="I58" s="181"/>
      <c r="J58" s="181"/>
      <c r="K58" s="181"/>
      <c r="L58" s="181"/>
    </row>
    <row r="59" spans="1:13" ht="15" customHeight="1">
      <c r="A59" s="494" t="s">
        <v>440</v>
      </c>
      <c r="B59" s="494"/>
      <c r="C59" s="494"/>
      <c r="D59" s="494"/>
      <c r="E59" s="494"/>
      <c r="F59" s="494"/>
      <c r="G59" s="494"/>
      <c r="H59" s="494"/>
      <c r="I59" s="494"/>
      <c r="J59" s="494"/>
      <c r="K59" s="494"/>
      <c r="L59" s="494"/>
    </row>
    <row r="60" spans="1:13" ht="15" customHeight="1">
      <c r="A60" s="494"/>
      <c r="B60" s="494"/>
      <c r="C60" s="494"/>
      <c r="D60" s="494"/>
      <c r="E60" s="494"/>
      <c r="F60" s="494"/>
      <c r="G60" s="494"/>
      <c r="H60" s="494"/>
      <c r="I60" s="494"/>
      <c r="J60" s="494"/>
      <c r="K60" s="494"/>
      <c r="L60" s="494"/>
    </row>
    <row r="61" spans="1:13" ht="12.75" customHeight="1">
      <c r="A61" s="335"/>
      <c r="B61" s="335"/>
      <c r="C61" s="335"/>
      <c r="D61" s="335"/>
      <c r="E61" s="335"/>
      <c r="F61" s="335"/>
      <c r="G61" s="335"/>
      <c r="H61" s="335"/>
      <c r="I61" s="335"/>
      <c r="J61" s="335"/>
      <c r="K61" s="335"/>
      <c r="L61" s="335"/>
    </row>
    <row r="62" spans="1:13" ht="15">
      <c r="A62" s="490" t="s">
        <v>95</v>
      </c>
      <c r="B62" s="490"/>
      <c r="C62" s="490"/>
      <c r="D62" s="316"/>
      <c r="E62" s="317"/>
      <c r="F62" s="317"/>
      <c r="G62" s="316"/>
      <c r="H62" s="316"/>
      <c r="I62" s="316"/>
      <c r="J62" s="316"/>
      <c r="K62" s="316"/>
      <c r="L62" s="181"/>
    </row>
    <row r="63" spans="1:13" ht="15">
      <c r="A63" s="316"/>
      <c r="B63" s="316"/>
      <c r="C63" s="317"/>
      <c r="D63" s="316"/>
      <c r="E63" s="317"/>
      <c r="F63" s="317"/>
      <c r="G63" s="316"/>
      <c r="H63" s="316"/>
      <c r="I63" s="316"/>
      <c r="J63" s="316"/>
      <c r="K63" s="318"/>
      <c r="L63" s="181"/>
    </row>
    <row r="64" spans="1:13" ht="15" customHeight="1">
      <c r="A64" s="316"/>
      <c r="B64" s="316"/>
      <c r="C64" s="317"/>
      <c r="D64" s="491" t="s">
        <v>250</v>
      </c>
      <c r="E64" s="491"/>
      <c r="F64" s="319"/>
      <c r="G64" s="320"/>
      <c r="H64" s="492" t="s">
        <v>426</v>
      </c>
      <c r="I64" s="492"/>
      <c r="J64" s="492"/>
      <c r="K64" s="321"/>
      <c r="L64" s="181"/>
    </row>
    <row r="65" spans="1:12" ht="15">
      <c r="A65" s="316"/>
      <c r="B65" s="316"/>
      <c r="C65" s="317"/>
      <c r="D65" s="316"/>
      <c r="E65" s="317"/>
      <c r="F65" s="317"/>
      <c r="G65" s="316"/>
      <c r="H65" s="493"/>
      <c r="I65" s="493"/>
      <c r="J65" s="493"/>
      <c r="K65" s="321"/>
      <c r="L65" s="181"/>
    </row>
    <row r="66" spans="1:12" ht="15">
      <c r="A66" s="316"/>
      <c r="B66" s="316"/>
      <c r="C66" s="317"/>
      <c r="D66" s="488" t="s">
        <v>126</v>
      </c>
      <c r="E66" s="488"/>
      <c r="F66" s="319"/>
      <c r="G66" s="320"/>
      <c r="H66" s="316"/>
      <c r="I66" s="316"/>
      <c r="J66" s="316"/>
      <c r="K66" s="316"/>
      <c r="L66" s="181"/>
    </row>
  </sheetData>
  <mergeCells count="7">
    <mergeCell ref="D66:E66"/>
    <mergeCell ref="A2:E2"/>
    <mergeCell ref="L3:M3"/>
    <mergeCell ref="A62:C62"/>
    <mergeCell ref="D64:E64"/>
    <mergeCell ref="H64:J65"/>
    <mergeCell ref="A59:L60"/>
  </mergeCells>
  <dataValidations count="1">
    <dataValidation type="list" allowBlank="1" showInputMessage="1" showErrorMessage="1" sqref="C10:C53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>
    <tabColor rgb="FF00B050"/>
  </sheetPr>
  <dimension ref="A1:I93"/>
  <sheetViews>
    <sheetView showGridLines="0" view="pageBreakPreview" topLeftCell="A4" zoomScale="80" zoomScaleSheetLayoutView="80" workbookViewId="0">
      <selection activeCell="D68" sqref="D68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211</v>
      </c>
      <c r="B1" s="121"/>
      <c r="C1" s="495" t="s">
        <v>185</v>
      </c>
      <c r="D1" s="495"/>
      <c r="E1" s="105"/>
    </row>
    <row r="2" spans="1:5">
      <c r="A2" s="76" t="s">
        <v>127</v>
      </c>
      <c r="B2" s="121"/>
      <c r="C2" s="77"/>
      <c r="D2" s="487" t="s">
        <v>651</v>
      </c>
      <c r="E2" s="496"/>
    </row>
    <row r="3" spans="1:5">
      <c r="A3" s="116"/>
      <c r="B3" s="121"/>
      <c r="C3" s="77"/>
      <c r="D3" s="77"/>
      <c r="E3" s="105"/>
    </row>
    <row r="4" spans="1:5">
      <c r="A4" s="76" t="str">
        <f>'[2]ფორმა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'[2]ფორმა N1'!D4</f>
        <v>მპგ "დემოკრატიული მოძრაობა – ერთიანი საქართველო"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100</v>
      </c>
      <c r="B8" s="124" t="s">
        <v>177</v>
      </c>
      <c r="C8" s="124" t="s">
        <v>285</v>
      </c>
      <c r="D8" s="124" t="s">
        <v>239</v>
      </c>
      <c r="E8" s="105"/>
    </row>
    <row r="9" spans="1:5">
      <c r="A9" s="50"/>
      <c r="B9" s="51"/>
      <c r="C9" s="152"/>
      <c r="D9" s="152"/>
      <c r="E9" s="105"/>
    </row>
    <row r="10" spans="1:5">
      <c r="A10" s="52" t="s">
        <v>178</v>
      </c>
      <c r="B10" s="53"/>
      <c r="C10" s="125">
        <f>SUM(C11,C34)</f>
        <v>199583.95</v>
      </c>
      <c r="D10" s="125">
        <f>SUM(D11,D34)</f>
        <v>584185.5</v>
      </c>
      <c r="E10" s="105"/>
    </row>
    <row r="11" spans="1:5">
      <c r="A11" s="54" t="s">
        <v>179</v>
      </c>
      <c r="B11" s="55"/>
      <c r="C11" s="85">
        <f>SUM(C12:C32)</f>
        <v>176909.69</v>
      </c>
      <c r="D11" s="85">
        <f>SUM(D12:D32)</f>
        <v>561511.24</v>
      </c>
      <c r="E11" s="105"/>
    </row>
    <row r="12" spans="1:5">
      <c r="A12" s="58">
        <v>1110</v>
      </c>
      <c r="B12" s="57" t="s">
        <v>129</v>
      </c>
      <c r="C12" s="8"/>
      <c r="D12" s="8"/>
      <c r="E12" s="105"/>
    </row>
    <row r="13" spans="1:5">
      <c r="A13" s="58">
        <v>1120</v>
      </c>
      <c r="B13" s="57" t="s">
        <v>130</v>
      </c>
      <c r="C13" s="8"/>
      <c r="D13" s="8"/>
      <c r="E13" s="105"/>
    </row>
    <row r="14" spans="1:5">
      <c r="A14" s="58">
        <v>1211</v>
      </c>
      <c r="B14" s="57" t="s">
        <v>131</v>
      </c>
      <c r="C14" s="8">
        <v>1073.8900000000001</v>
      </c>
      <c r="D14" s="8">
        <v>526285.69999999995</v>
      </c>
      <c r="E14" s="105"/>
    </row>
    <row r="15" spans="1:5">
      <c r="A15" s="58">
        <v>1212</v>
      </c>
      <c r="B15" s="57" t="s">
        <v>132</v>
      </c>
      <c r="C15" s="8"/>
      <c r="D15" s="8"/>
      <c r="E15" s="105"/>
    </row>
    <row r="16" spans="1:5">
      <c r="A16" s="58">
        <v>1213</v>
      </c>
      <c r="B16" s="57" t="s">
        <v>133</v>
      </c>
      <c r="C16" s="8"/>
      <c r="D16" s="8"/>
      <c r="E16" s="105"/>
    </row>
    <row r="17" spans="1:5">
      <c r="A17" s="58">
        <v>1214</v>
      </c>
      <c r="B17" s="57" t="s">
        <v>134</v>
      </c>
      <c r="C17" s="8"/>
      <c r="D17" s="8"/>
      <c r="E17" s="105"/>
    </row>
    <row r="18" spans="1:5">
      <c r="A18" s="58">
        <v>1215</v>
      </c>
      <c r="B18" s="57" t="s">
        <v>135</v>
      </c>
      <c r="C18" s="8"/>
      <c r="D18" s="8"/>
      <c r="E18" s="105"/>
    </row>
    <row r="19" spans="1:5">
      <c r="A19" s="58">
        <v>1300</v>
      </c>
      <c r="B19" s="57" t="s">
        <v>136</v>
      </c>
      <c r="C19" s="8"/>
      <c r="D19" s="8"/>
      <c r="E19" s="105"/>
    </row>
    <row r="20" spans="1:5">
      <c r="A20" s="58">
        <v>1410</v>
      </c>
      <c r="B20" s="57" t="s">
        <v>137</v>
      </c>
      <c r="C20" s="8"/>
      <c r="D20" s="8"/>
      <c r="E20" s="105"/>
    </row>
    <row r="21" spans="1:5">
      <c r="A21" s="58">
        <v>1421</v>
      </c>
      <c r="B21" s="57" t="s">
        <v>138</v>
      </c>
      <c r="C21" s="8"/>
      <c r="D21" s="8"/>
      <c r="E21" s="105"/>
    </row>
    <row r="22" spans="1:5">
      <c r="A22" s="58">
        <v>1422</v>
      </c>
      <c r="B22" s="57" t="s">
        <v>139</v>
      </c>
      <c r="C22" s="8"/>
      <c r="D22" s="8"/>
      <c r="E22" s="105"/>
    </row>
    <row r="23" spans="1:5">
      <c r="A23" s="58">
        <v>1423</v>
      </c>
      <c r="B23" s="57" t="s">
        <v>140</v>
      </c>
      <c r="C23" s="8"/>
      <c r="D23" s="8">
        <v>35000</v>
      </c>
      <c r="E23" s="105"/>
    </row>
    <row r="24" spans="1:5">
      <c r="A24" s="58">
        <v>1431</v>
      </c>
      <c r="B24" s="57" t="s">
        <v>141</v>
      </c>
      <c r="C24" s="8"/>
      <c r="D24" s="8"/>
      <c r="E24" s="105"/>
    </row>
    <row r="25" spans="1:5">
      <c r="A25" s="58">
        <v>1432</v>
      </c>
      <c r="B25" s="57" t="s">
        <v>142</v>
      </c>
      <c r="C25" s="8"/>
      <c r="D25" s="8"/>
      <c r="E25" s="105"/>
    </row>
    <row r="26" spans="1:5">
      <c r="A26" s="58">
        <v>1433</v>
      </c>
      <c r="B26" s="57" t="s">
        <v>143</v>
      </c>
      <c r="C26" s="8"/>
      <c r="D26" s="8"/>
      <c r="E26" s="105"/>
    </row>
    <row r="27" spans="1:5">
      <c r="A27" s="58">
        <v>1441</v>
      </c>
      <c r="B27" s="57" t="s">
        <v>144</v>
      </c>
      <c r="C27" s="8"/>
      <c r="D27" s="8"/>
      <c r="E27" s="105"/>
    </row>
    <row r="28" spans="1:5">
      <c r="A28" s="58">
        <v>1442</v>
      </c>
      <c r="B28" s="57" t="s">
        <v>145</v>
      </c>
      <c r="C28" s="8">
        <v>281.33999999999997</v>
      </c>
      <c r="D28" s="8">
        <f>110.37+25.27+11.9+78</f>
        <v>225.54000000000002</v>
      </c>
      <c r="E28" s="105"/>
    </row>
    <row r="29" spans="1:5">
      <c r="A29" s="58">
        <v>1443</v>
      </c>
      <c r="B29" s="57" t="s">
        <v>146</v>
      </c>
      <c r="C29" s="8"/>
      <c r="D29" s="8"/>
      <c r="E29" s="105"/>
    </row>
    <row r="30" spans="1:5">
      <c r="A30" s="58">
        <v>1444</v>
      </c>
      <c r="B30" s="57" t="s">
        <v>147</v>
      </c>
      <c r="C30" s="8"/>
      <c r="D30" s="8"/>
      <c r="E30" s="105"/>
    </row>
    <row r="31" spans="1:5">
      <c r="A31" s="58">
        <v>1445</v>
      </c>
      <c r="B31" s="57" t="s">
        <v>148</v>
      </c>
      <c r="C31" s="8">
        <v>175554.46</v>
      </c>
      <c r="D31" s="8"/>
      <c r="E31" s="105"/>
    </row>
    <row r="32" spans="1:5">
      <c r="A32" s="58">
        <v>1446</v>
      </c>
      <c r="B32" s="57" t="s">
        <v>149</v>
      </c>
      <c r="C32" s="8"/>
      <c r="D32" s="8"/>
      <c r="E32" s="105"/>
    </row>
    <row r="33" spans="1:5">
      <c r="A33" s="31"/>
      <c r="E33" s="105"/>
    </row>
    <row r="34" spans="1:5">
      <c r="A34" s="59" t="s">
        <v>180</v>
      </c>
      <c r="B34" s="57"/>
      <c r="C34" s="85">
        <f>SUM(C35:C42)</f>
        <v>22674.26</v>
      </c>
      <c r="D34" s="85">
        <f>SUM(D35:D42)</f>
        <v>22674.26</v>
      </c>
      <c r="E34" s="105"/>
    </row>
    <row r="35" spans="1:5">
      <c r="A35" s="58">
        <v>2110</v>
      </c>
      <c r="B35" s="57" t="s">
        <v>88</v>
      </c>
      <c r="C35" s="8"/>
      <c r="D35" s="8"/>
      <c r="E35" s="105"/>
    </row>
    <row r="36" spans="1:5">
      <c r="A36" s="58">
        <v>2120</v>
      </c>
      <c r="B36" s="57" t="s">
        <v>150</v>
      </c>
      <c r="C36" s="8">
        <v>22674.26</v>
      </c>
      <c r="D36" s="8">
        <v>22674.26</v>
      </c>
      <c r="E36" s="105"/>
    </row>
    <row r="37" spans="1:5">
      <c r="A37" s="58">
        <v>2130</v>
      </c>
      <c r="B37" s="57" t="s">
        <v>89</v>
      </c>
      <c r="C37" s="8"/>
      <c r="D37" s="8"/>
      <c r="E37" s="105"/>
    </row>
    <row r="38" spans="1:5">
      <c r="A38" s="58">
        <v>2140</v>
      </c>
      <c r="B38" s="57" t="s">
        <v>365</v>
      </c>
      <c r="C38" s="8"/>
      <c r="D38" s="8"/>
      <c r="E38" s="105"/>
    </row>
    <row r="39" spans="1:5">
      <c r="A39" s="58">
        <v>2150</v>
      </c>
      <c r="B39" s="57" t="s">
        <v>368</v>
      </c>
      <c r="C39" s="8"/>
      <c r="D39" s="8"/>
      <c r="E39" s="105"/>
    </row>
    <row r="40" spans="1:5">
      <c r="A40" s="58">
        <v>2220</v>
      </c>
      <c r="B40" s="57" t="s">
        <v>90</v>
      </c>
      <c r="C40" s="8"/>
      <c r="D40" s="8"/>
      <c r="E40" s="105"/>
    </row>
    <row r="41" spans="1:5">
      <c r="A41" s="58">
        <v>2300</v>
      </c>
      <c r="B41" s="57" t="s">
        <v>151</v>
      </c>
      <c r="C41" s="8"/>
      <c r="D41" s="8"/>
      <c r="E41" s="105"/>
    </row>
    <row r="42" spans="1:5">
      <c r="A42" s="58">
        <v>2400</v>
      </c>
      <c r="B42" s="57" t="s">
        <v>152</v>
      </c>
      <c r="C42" s="8"/>
      <c r="D42" s="8"/>
      <c r="E42" s="105"/>
    </row>
    <row r="43" spans="1:5">
      <c r="A43" s="32"/>
      <c r="E43" s="105"/>
    </row>
    <row r="44" spans="1:5">
      <c r="A44" s="56" t="s">
        <v>184</v>
      </c>
      <c r="B44" s="57"/>
      <c r="C44" s="85">
        <f>SUM(C45,C64)</f>
        <v>199583.95</v>
      </c>
      <c r="D44" s="85">
        <f>SUM(D45,D64)</f>
        <v>584185.5</v>
      </c>
      <c r="E44" s="105"/>
    </row>
    <row r="45" spans="1:5">
      <c r="A45" s="59" t="s">
        <v>181</v>
      </c>
      <c r="B45" s="57"/>
      <c r="C45" s="85">
        <f>SUM(C46:C61)</f>
        <v>199583.95</v>
      </c>
      <c r="D45" s="85">
        <f>SUM(D46:D61)</f>
        <v>220406.95</v>
      </c>
      <c r="E45" s="105"/>
    </row>
    <row r="46" spans="1:5">
      <c r="A46" s="58">
        <v>3100</v>
      </c>
      <c r="B46" s="57" t="s">
        <v>153</v>
      </c>
      <c r="C46" s="8"/>
      <c r="D46" s="8"/>
      <c r="E46" s="105"/>
    </row>
    <row r="47" spans="1:5">
      <c r="A47" s="58">
        <v>3210</v>
      </c>
      <c r="B47" s="57" t="s">
        <v>154</v>
      </c>
      <c r="C47" s="8">
        <v>199583.95</v>
      </c>
      <c r="D47" s="8">
        <v>220406.95</v>
      </c>
      <c r="E47" s="105"/>
    </row>
    <row r="48" spans="1:5">
      <c r="A48" s="58">
        <v>3221</v>
      </c>
      <c r="B48" s="57" t="s">
        <v>155</v>
      </c>
      <c r="C48" s="8"/>
      <c r="D48" s="8"/>
      <c r="E48" s="105"/>
    </row>
    <row r="49" spans="1:5">
      <c r="A49" s="58">
        <v>3222</v>
      </c>
      <c r="B49" s="57" t="s">
        <v>156</v>
      </c>
      <c r="C49" s="8"/>
      <c r="D49" s="8"/>
      <c r="E49" s="105"/>
    </row>
    <row r="50" spans="1:5">
      <c r="A50" s="58">
        <v>3223</v>
      </c>
      <c r="B50" s="57" t="s">
        <v>157</v>
      </c>
      <c r="C50" s="8"/>
      <c r="D50" s="8"/>
      <c r="E50" s="105"/>
    </row>
    <row r="51" spans="1:5">
      <c r="A51" s="58">
        <v>3224</v>
      </c>
      <c r="B51" s="57" t="s">
        <v>158</v>
      </c>
      <c r="C51" s="8"/>
      <c r="D51" s="8"/>
      <c r="E51" s="105"/>
    </row>
    <row r="52" spans="1:5">
      <c r="A52" s="58">
        <v>3231</v>
      </c>
      <c r="B52" s="57" t="s">
        <v>159</v>
      </c>
      <c r="C52" s="8"/>
      <c r="D52" s="8"/>
      <c r="E52" s="105"/>
    </row>
    <row r="53" spans="1:5">
      <c r="A53" s="58">
        <v>3232</v>
      </c>
      <c r="B53" s="57" t="s">
        <v>160</v>
      </c>
      <c r="C53" s="8"/>
      <c r="D53" s="8"/>
      <c r="E53" s="105"/>
    </row>
    <row r="54" spans="1:5">
      <c r="A54" s="58">
        <v>3234</v>
      </c>
      <c r="B54" s="57" t="s">
        <v>161</v>
      </c>
      <c r="C54" s="8"/>
      <c r="D54" s="8"/>
      <c r="E54" s="105"/>
    </row>
    <row r="55" spans="1:5" ht="30">
      <c r="A55" s="58">
        <v>3236</v>
      </c>
      <c r="B55" s="57" t="s">
        <v>176</v>
      </c>
      <c r="C55" s="8"/>
      <c r="D55" s="8"/>
      <c r="E55" s="105"/>
    </row>
    <row r="56" spans="1:5" ht="45">
      <c r="A56" s="58">
        <v>3237</v>
      </c>
      <c r="B56" s="57" t="s">
        <v>162</v>
      </c>
      <c r="C56" s="8"/>
      <c r="D56" s="8"/>
      <c r="E56" s="105"/>
    </row>
    <row r="57" spans="1:5">
      <c r="A57" s="58">
        <v>3241</v>
      </c>
      <c r="B57" s="57" t="s">
        <v>163</v>
      </c>
      <c r="C57" s="8"/>
      <c r="D57" s="8"/>
      <c r="E57" s="105"/>
    </row>
    <row r="58" spans="1:5">
      <c r="A58" s="58">
        <v>3242</v>
      </c>
      <c r="B58" s="57" t="s">
        <v>164</v>
      </c>
      <c r="C58" s="8"/>
      <c r="D58" s="8"/>
      <c r="E58" s="105"/>
    </row>
    <row r="59" spans="1:5">
      <c r="A59" s="58">
        <v>3243</v>
      </c>
      <c r="B59" s="57" t="s">
        <v>165</v>
      </c>
      <c r="C59" s="8"/>
      <c r="D59" s="8"/>
      <c r="E59" s="105"/>
    </row>
    <row r="60" spans="1:5">
      <c r="A60" s="58">
        <v>3245</v>
      </c>
      <c r="B60" s="57" t="s">
        <v>166</v>
      </c>
      <c r="C60" s="8"/>
      <c r="D60" s="8"/>
      <c r="E60" s="105"/>
    </row>
    <row r="61" spans="1:5">
      <c r="A61" s="58">
        <v>3246</v>
      </c>
      <c r="B61" s="57" t="s">
        <v>167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182</v>
      </c>
      <c r="B64" s="57"/>
      <c r="C64" s="85">
        <f>SUM(C65:C67)</f>
        <v>0</v>
      </c>
      <c r="D64" s="85">
        <f>SUM(D65:D67)</f>
        <v>363778.55</v>
      </c>
      <c r="E64" s="105"/>
    </row>
    <row r="65" spans="1:5">
      <c r="A65" s="58">
        <v>5100</v>
      </c>
      <c r="B65" s="57" t="s">
        <v>237</v>
      </c>
      <c r="C65" s="8"/>
      <c r="D65" s="8"/>
      <c r="E65" s="105"/>
    </row>
    <row r="66" spans="1:5">
      <c r="A66" s="58">
        <v>5220</v>
      </c>
      <c r="B66" s="57" t="s">
        <v>377</v>
      </c>
      <c r="C66" s="8"/>
      <c r="D66" s="8"/>
      <c r="E66" s="105"/>
    </row>
    <row r="67" spans="1:5">
      <c r="A67" s="58">
        <v>5230</v>
      </c>
      <c r="B67" s="57" t="s">
        <v>378</v>
      </c>
      <c r="C67" s="8"/>
      <c r="D67" s="8">
        <f>584185.5-220406.95</f>
        <v>363778.55</v>
      </c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183</v>
      </c>
      <c r="B70" s="57"/>
      <c r="C70" s="8"/>
      <c r="D70" s="8"/>
      <c r="E70" s="105"/>
    </row>
    <row r="71" spans="1:5" ht="30">
      <c r="A71" s="58">
        <v>1</v>
      </c>
      <c r="B71" s="57" t="s">
        <v>168</v>
      </c>
      <c r="C71" s="8"/>
      <c r="D71" s="8"/>
      <c r="E71" s="105"/>
    </row>
    <row r="72" spans="1:5">
      <c r="A72" s="58">
        <v>2</v>
      </c>
      <c r="B72" s="57" t="s">
        <v>169</v>
      </c>
      <c r="C72" s="8"/>
      <c r="D72" s="8"/>
      <c r="E72" s="105"/>
    </row>
    <row r="73" spans="1:5">
      <c r="A73" s="58">
        <v>3</v>
      </c>
      <c r="B73" s="57" t="s">
        <v>170</v>
      </c>
      <c r="C73" s="8"/>
      <c r="D73" s="8"/>
      <c r="E73" s="105"/>
    </row>
    <row r="74" spans="1:5">
      <c r="A74" s="58">
        <v>4</v>
      </c>
      <c r="B74" s="57" t="s">
        <v>333</v>
      </c>
      <c r="C74" s="8"/>
      <c r="D74" s="8"/>
      <c r="E74" s="105"/>
    </row>
    <row r="75" spans="1:5">
      <c r="A75" s="58">
        <v>5</v>
      </c>
      <c r="B75" s="57" t="s">
        <v>171</v>
      </c>
      <c r="C75" s="8"/>
      <c r="D75" s="8"/>
      <c r="E75" s="105"/>
    </row>
    <row r="76" spans="1:5">
      <c r="A76" s="58">
        <v>6</v>
      </c>
      <c r="B76" s="57" t="s">
        <v>172</v>
      </c>
      <c r="C76" s="8"/>
      <c r="D76" s="8"/>
      <c r="E76" s="105"/>
    </row>
    <row r="77" spans="1:5">
      <c r="A77" s="58">
        <v>7</v>
      </c>
      <c r="B77" s="57" t="s">
        <v>173</v>
      </c>
      <c r="C77" s="8"/>
      <c r="D77" s="8"/>
      <c r="E77" s="105"/>
    </row>
    <row r="78" spans="1:5">
      <c r="A78" s="58">
        <v>8</v>
      </c>
      <c r="B78" s="57" t="s">
        <v>174</v>
      </c>
      <c r="C78" s="8"/>
      <c r="D78" s="8"/>
      <c r="E78" s="105"/>
    </row>
    <row r="79" spans="1:5">
      <c r="A79" s="58">
        <v>9</v>
      </c>
      <c r="B79" s="57" t="s">
        <v>175</v>
      </c>
      <c r="C79" s="8"/>
      <c r="D79" s="8"/>
      <c r="E79" s="105"/>
    </row>
    <row r="81" spans="1:9" s="181" customFormat="1">
      <c r="A81" s="397" t="s">
        <v>479</v>
      </c>
    </row>
    <row r="82" spans="1:9">
      <c r="A82" s="398" t="s">
        <v>480</v>
      </c>
    </row>
    <row r="83" spans="1:9">
      <c r="A83" s="2"/>
      <c r="B83" s="2"/>
    </row>
    <row r="84" spans="1:9">
      <c r="A84" s="69" t="s">
        <v>95</v>
      </c>
      <c r="B84" s="2"/>
      <c r="E84" s="394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2.75">
      <c r="B89" s="66" t="s">
        <v>126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tabColor rgb="FF00B050"/>
    <pageSetUpPr fitToPage="1"/>
  </sheetPr>
  <dimension ref="A1:K25"/>
  <sheetViews>
    <sheetView showGridLines="0" view="pageBreakPreview" zoomScale="80" zoomScaleSheetLayoutView="80" workbookViewId="0">
      <selection activeCell="H11" sqref="H1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390</v>
      </c>
      <c r="B1" s="76"/>
      <c r="C1" s="76"/>
      <c r="D1" s="76"/>
      <c r="E1" s="76"/>
      <c r="F1" s="76"/>
      <c r="G1" s="76"/>
      <c r="H1" s="76"/>
      <c r="I1" s="483" t="s">
        <v>96</v>
      </c>
      <c r="J1" s="483"/>
      <c r="K1" s="105"/>
    </row>
    <row r="2" spans="1:11">
      <c r="A2" s="76" t="s">
        <v>127</v>
      </c>
      <c r="B2" s="76"/>
      <c r="C2" s="76"/>
      <c r="D2" s="76"/>
      <c r="E2" s="76"/>
      <c r="F2" s="76"/>
      <c r="G2" s="76"/>
      <c r="H2" s="76"/>
      <c r="I2" s="487" t="s">
        <v>651</v>
      </c>
      <c r="J2" s="496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396"/>
      <c r="J3" s="396"/>
      <c r="K3" s="105"/>
    </row>
    <row r="4" spans="1:11">
      <c r="A4" s="76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3" t="str">
        <f>'[2]ფორმა N1'!D4</f>
        <v>მპგ "დემოკრატიული მოძრაობა – ერთიანი საქართველო"</v>
      </c>
      <c r="B5" s="330"/>
      <c r="C5" s="330"/>
      <c r="D5" s="330"/>
      <c r="E5" s="330"/>
      <c r="F5" s="331"/>
      <c r="G5" s="330"/>
      <c r="H5" s="330"/>
      <c r="I5" s="330"/>
      <c r="J5" s="330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63</v>
      </c>
      <c r="B8" s="129" t="s">
        <v>98</v>
      </c>
      <c r="C8" s="130" t="s">
        <v>100</v>
      </c>
      <c r="D8" s="130" t="s">
        <v>257</v>
      </c>
      <c r="E8" s="130" t="s">
        <v>99</v>
      </c>
      <c r="F8" s="128" t="s">
        <v>238</v>
      </c>
      <c r="G8" s="128" t="s">
        <v>276</v>
      </c>
      <c r="H8" s="128" t="s">
        <v>277</v>
      </c>
      <c r="I8" s="128" t="s">
        <v>239</v>
      </c>
      <c r="J8" s="131" t="s">
        <v>101</v>
      </c>
      <c r="K8" s="105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5"/>
    </row>
    <row r="10" spans="1:11" s="27" customFormat="1" ht="30">
      <c r="A10" s="153">
        <v>1</v>
      </c>
      <c r="B10" s="64" t="s">
        <v>476</v>
      </c>
      <c r="C10" s="154" t="s">
        <v>477</v>
      </c>
      <c r="D10" s="155" t="s">
        <v>478</v>
      </c>
      <c r="E10" s="151">
        <v>39836</v>
      </c>
      <c r="F10" s="28">
        <v>1073.8900000000001</v>
      </c>
      <c r="G10" s="28">
        <v>625123</v>
      </c>
      <c r="H10" s="28">
        <v>99911.19</v>
      </c>
      <c r="I10" s="28">
        <f>F10+G10-H10</f>
        <v>526285.69999999995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2" t="s">
        <v>95</v>
      </c>
      <c r="C15" s="104"/>
      <c r="D15" s="104"/>
      <c r="E15" s="104"/>
      <c r="F15" s="213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2"/>
      <c r="D17" s="104"/>
      <c r="E17" s="104"/>
      <c r="F17" s="252"/>
      <c r="G17" s="253"/>
      <c r="H17" s="253"/>
      <c r="I17" s="101"/>
      <c r="J17" s="101"/>
    </row>
    <row r="18" spans="1:10">
      <c r="A18" s="101"/>
      <c r="B18" s="104"/>
      <c r="C18" s="214" t="s">
        <v>250</v>
      </c>
      <c r="D18" s="214"/>
      <c r="E18" s="104"/>
      <c r="F18" s="104" t="s">
        <v>255</v>
      </c>
      <c r="G18" s="101"/>
      <c r="H18" s="101"/>
      <c r="I18" s="101"/>
      <c r="J18" s="101"/>
    </row>
    <row r="19" spans="1:10">
      <c r="A19" s="101"/>
      <c r="B19" s="104"/>
      <c r="C19" s="215" t="s">
        <v>126</v>
      </c>
      <c r="D19" s="104"/>
      <c r="E19" s="104"/>
      <c r="F19" s="104" t="s">
        <v>251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5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53"/>
  <sheetViews>
    <sheetView view="pageBreakPreview" zoomScale="80" zoomScaleSheetLayoutView="80" workbookViewId="0">
      <selection activeCell="E16" sqref="E16"/>
    </sheetView>
  </sheetViews>
  <sheetFormatPr defaultRowHeight="15"/>
  <cols>
    <col min="1" max="1" width="12" style="181" customWidth="1"/>
    <col min="2" max="2" width="13.28515625" style="181" customWidth="1"/>
    <col min="3" max="3" width="21.42578125" style="181" customWidth="1"/>
    <col min="4" max="4" width="17.85546875" style="181" customWidth="1"/>
    <col min="5" max="5" width="12.7109375" style="181" customWidth="1"/>
    <col min="6" max="6" width="36.85546875" style="181" customWidth="1"/>
    <col min="7" max="7" width="22.28515625" style="181" customWidth="1"/>
    <col min="8" max="8" width="0.5703125" style="181" customWidth="1"/>
    <col min="9" max="16384" width="9.140625" style="181"/>
  </cols>
  <sheetData>
    <row r="1" spans="1:8">
      <c r="A1" s="74" t="s">
        <v>336</v>
      </c>
      <c r="B1" s="76"/>
      <c r="C1" s="76"/>
      <c r="D1" s="76"/>
      <c r="E1" s="76"/>
      <c r="F1" s="76"/>
      <c r="G1" s="160" t="s">
        <v>96</v>
      </c>
      <c r="H1" s="161"/>
    </row>
    <row r="2" spans="1:8">
      <c r="A2" s="76" t="s">
        <v>127</v>
      </c>
      <c r="B2" s="76"/>
      <c r="C2" s="76"/>
      <c r="D2" s="76"/>
      <c r="E2" s="76"/>
      <c r="F2" s="76"/>
      <c r="G2" s="162" t="str">
        <f>'ფორმა N1'!L2</f>
        <v>03.10.17-21.10.17</v>
      </c>
      <c r="H2" s="161"/>
    </row>
    <row r="3" spans="1:8">
      <c r="A3" s="76"/>
      <c r="B3" s="76"/>
      <c r="C3" s="76"/>
      <c r="D3" s="76"/>
      <c r="E3" s="76"/>
      <c r="F3" s="76"/>
      <c r="G3" s="102"/>
      <c r="H3" s="161"/>
    </row>
    <row r="4" spans="1:8">
      <c r="A4" s="77" t="str">
        <f>'[3]ფორმა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3" t="s">
        <v>475</v>
      </c>
      <c r="B5" s="203"/>
      <c r="C5" s="203"/>
      <c r="D5" s="203"/>
      <c r="E5" s="203"/>
      <c r="F5" s="203"/>
      <c r="G5" s="203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3" t="s">
        <v>294</v>
      </c>
      <c r="B8" s="163" t="s">
        <v>128</v>
      </c>
      <c r="C8" s="164" t="s">
        <v>334</v>
      </c>
      <c r="D8" s="164" t="s">
        <v>335</v>
      </c>
      <c r="E8" s="164" t="s">
        <v>257</v>
      </c>
      <c r="F8" s="163" t="s">
        <v>299</v>
      </c>
      <c r="G8" s="164" t="s">
        <v>295</v>
      </c>
      <c r="H8" s="105"/>
    </row>
    <row r="9" spans="1:8">
      <c r="A9" s="165" t="s">
        <v>296</v>
      </c>
      <c r="B9" s="166"/>
      <c r="C9" s="167"/>
      <c r="D9" s="168"/>
      <c r="E9" s="168"/>
      <c r="F9" s="168"/>
      <c r="G9" s="169"/>
      <c r="H9" s="105"/>
    </row>
    <row r="10" spans="1:8" ht="15.75">
      <c r="A10" s="166">
        <v>1</v>
      </c>
      <c r="B10" s="151"/>
      <c r="C10" s="170"/>
      <c r="D10" s="171"/>
      <c r="E10" s="171"/>
      <c r="F10" s="171"/>
      <c r="G10" s="172" t="str">
        <f>IF(ISBLANK(B10),"",G9+C10-D10)</f>
        <v/>
      </c>
      <c r="H10" s="105"/>
    </row>
    <row r="11" spans="1:8" ht="15.75">
      <c r="A11" s="166">
        <v>2</v>
      </c>
      <c r="B11" s="151"/>
      <c r="C11" s="170"/>
      <c r="D11" s="171"/>
      <c r="E11" s="171"/>
      <c r="F11" s="171"/>
      <c r="G11" s="172" t="str">
        <f t="shared" ref="G11:G38" si="0">IF(ISBLANK(B11),"",G10+C11-D11)</f>
        <v/>
      </c>
      <c r="H11" s="105"/>
    </row>
    <row r="12" spans="1:8" ht="15.75">
      <c r="A12" s="166">
        <v>3</v>
      </c>
      <c r="B12" s="151"/>
      <c r="C12" s="170"/>
      <c r="D12" s="171"/>
      <c r="E12" s="171"/>
      <c r="F12" s="171"/>
      <c r="G12" s="172" t="str">
        <f t="shared" si="0"/>
        <v/>
      </c>
      <c r="H12" s="105"/>
    </row>
    <row r="13" spans="1:8" ht="15.75">
      <c r="A13" s="166">
        <v>4</v>
      </c>
      <c r="B13" s="151"/>
      <c r="C13" s="170"/>
      <c r="D13" s="171"/>
      <c r="E13" s="171"/>
      <c r="F13" s="171"/>
      <c r="G13" s="172" t="str">
        <f t="shared" si="0"/>
        <v/>
      </c>
      <c r="H13" s="105"/>
    </row>
    <row r="14" spans="1:8" ht="15.75">
      <c r="A14" s="166">
        <v>5</v>
      </c>
      <c r="B14" s="151"/>
      <c r="C14" s="170"/>
      <c r="D14" s="171"/>
      <c r="E14" s="171"/>
      <c r="F14" s="171"/>
      <c r="G14" s="172" t="str">
        <f t="shared" si="0"/>
        <v/>
      </c>
      <c r="H14" s="105"/>
    </row>
    <row r="15" spans="1:8" ht="15.75">
      <c r="A15" s="166">
        <v>6</v>
      </c>
      <c r="B15" s="151"/>
      <c r="C15" s="170"/>
      <c r="D15" s="171"/>
      <c r="E15" s="171"/>
      <c r="F15" s="171"/>
      <c r="G15" s="172" t="str">
        <f t="shared" si="0"/>
        <v/>
      </c>
      <c r="H15" s="105"/>
    </row>
    <row r="16" spans="1:8" ht="15.75">
      <c r="A16" s="166">
        <v>7</v>
      </c>
      <c r="B16" s="151"/>
      <c r="C16" s="170"/>
      <c r="D16" s="171"/>
      <c r="E16" s="171"/>
      <c r="F16" s="171"/>
      <c r="G16" s="172" t="str">
        <f t="shared" si="0"/>
        <v/>
      </c>
      <c r="H16" s="105"/>
    </row>
    <row r="17" spans="1:8" ht="15.75">
      <c r="A17" s="166">
        <v>8</v>
      </c>
      <c r="B17" s="151"/>
      <c r="C17" s="170"/>
      <c r="D17" s="171"/>
      <c r="E17" s="171"/>
      <c r="F17" s="171"/>
      <c r="G17" s="172" t="str">
        <f t="shared" si="0"/>
        <v/>
      </c>
      <c r="H17" s="105"/>
    </row>
    <row r="18" spans="1:8" ht="15.75">
      <c r="A18" s="166">
        <v>9</v>
      </c>
      <c r="B18" s="151"/>
      <c r="C18" s="170"/>
      <c r="D18" s="171"/>
      <c r="E18" s="171"/>
      <c r="F18" s="171"/>
      <c r="G18" s="172" t="str">
        <f t="shared" si="0"/>
        <v/>
      </c>
      <c r="H18" s="105"/>
    </row>
    <row r="19" spans="1:8" ht="15.75">
      <c r="A19" s="166">
        <v>10</v>
      </c>
      <c r="B19" s="151"/>
      <c r="C19" s="170"/>
      <c r="D19" s="171"/>
      <c r="E19" s="171"/>
      <c r="F19" s="171"/>
      <c r="G19" s="172" t="str">
        <f t="shared" si="0"/>
        <v/>
      </c>
      <c r="H19" s="105"/>
    </row>
    <row r="20" spans="1:8" ht="15.75">
      <c r="A20" s="166">
        <v>11</v>
      </c>
      <c r="B20" s="151"/>
      <c r="C20" s="170"/>
      <c r="D20" s="171"/>
      <c r="E20" s="171"/>
      <c r="F20" s="171"/>
      <c r="G20" s="172" t="str">
        <f t="shared" si="0"/>
        <v/>
      </c>
      <c r="H20" s="105"/>
    </row>
    <row r="21" spans="1:8" ht="15.75">
      <c r="A21" s="166">
        <v>12</v>
      </c>
      <c r="B21" s="151"/>
      <c r="C21" s="170"/>
      <c r="D21" s="171"/>
      <c r="E21" s="171"/>
      <c r="F21" s="171"/>
      <c r="G21" s="172" t="str">
        <f t="shared" si="0"/>
        <v/>
      </c>
      <c r="H21" s="105"/>
    </row>
    <row r="22" spans="1:8" ht="15.75">
      <c r="A22" s="166">
        <v>13</v>
      </c>
      <c r="B22" s="151"/>
      <c r="C22" s="170"/>
      <c r="D22" s="171"/>
      <c r="E22" s="171"/>
      <c r="F22" s="171"/>
      <c r="G22" s="172" t="str">
        <f t="shared" si="0"/>
        <v/>
      </c>
      <c r="H22" s="105"/>
    </row>
    <row r="23" spans="1:8" ht="15.75">
      <c r="A23" s="166">
        <v>14</v>
      </c>
      <c r="B23" s="151"/>
      <c r="C23" s="170"/>
      <c r="D23" s="171"/>
      <c r="E23" s="171"/>
      <c r="F23" s="171"/>
      <c r="G23" s="172" t="str">
        <f t="shared" si="0"/>
        <v/>
      </c>
      <c r="H23" s="105"/>
    </row>
    <row r="24" spans="1:8" ht="15.75">
      <c r="A24" s="166">
        <v>15</v>
      </c>
      <c r="B24" s="151"/>
      <c r="C24" s="170"/>
      <c r="D24" s="171"/>
      <c r="E24" s="171"/>
      <c r="F24" s="171"/>
      <c r="G24" s="172" t="str">
        <f t="shared" si="0"/>
        <v/>
      </c>
      <c r="H24" s="105"/>
    </row>
    <row r="25" spans="1:8" ht="15.75">
      <c r="A25" s="166">
        <v>16</v>
      </c>
      <c r="B25" s="151"/>
      <c r="C25" s="170"/>
      <c r="D25" s="171"/>
      <c r="E25" s="171"/>
      <c r="F25" s="171"/>
      <c r="G25" s="172" t="str">
        <f t="shared" si="0"/>
        <v/>
      </c>
      <c r="H25" s="105"/>
    </row>
    <row r="26" spans="1:8" ht="15.75">
      <c r="A26" s="166">
        <v>17</v>
      </c>
      <c r="B26" s="151"/>
      <c r="C26" s="170"/>
      <c r="D26" s="171"/>
      <c r="E26" s="171"/>
      <c r="F26" s="171"/>
      <c r="G26" s="172" t="str">
        <f t="shared" si="0"/>
        <v/>
      </c>
      <c r="H26" s="105"/>
    </row>
    <row r="27" spans="1:8" ht="15.75">
      <c r="A27" s="166">
        <v>18</v>
      </c>
      <c r="B27" s="151"/>
      <c r="C27" s="170"/>
      <c r="D27" s="171"/>
      <c r="E27" s="171"/>
      <c r="F27" s="171"/>
      <c r="G27" s="172" t="str">
        <f t="shared" si="0"/>
        <v/>
      </c>
      <c r="H27" s="105"/>
    </row>
    <row r="28" spans="1:8" ht="15.75">
      <c r="A28" s="166">
        <v>19</v>
      </c>
      <c r="B28" s="151"/>
      <c r="C28" s="170"/>
      <c r="D28" s="171"/>
      <c r="E28" s="171"/>
      <c r="F28" s="171"/>
      <c r="G28" s="172" t="str">
        <f t="shared" si="0"/>
        <v/>
      </c>
      <c r="H28" s="105"/>
    </row>
    <row r="29" spans="1:8" ht="15.75">
      <c r="A29" s="166">
        <v>20</v>
      </c>
      <c r="B29" s="151"/>
      <c r="C29" s="170"/>
      <c r="D29" s="171"/>
      <c r="E29" s="171"/>
      <c r="F29" s="171"/>
      <c r="G29" s="172" t="str">
        <f t="shared" si="0"/>
        <v/>
      </c>
      <c r="H29" s="105"/>
    </row>
    <row r="30" spans="1:8" ht="15.75">
      <c r="A30" s="166">
        <v>21</v>
      </c>
      <c r="B30" s="151"/>
      <c r="C30" s="173"/>
      <c r="D30" s="174"/>
      <c r="E30" s="174"/>
      <c r="F30" s="174"/>
      <c r="G30" s="172" t="str">
        <f t="shared" si="0"/>
        <v/>
      </c>
      <c r="H30" s="105"/>
    </row>
    <row r="31" spans="1:8" ht="15.75">
      <c r="A31" s="166">
        <v>22</v>
      </c>
      <c r="B31" s="151"/>
      <c r="C31" s="173"/>
      <c r="D31" s="174"/>
      <c r="E31" s="174"/>
      <c r="F31" s="174"/>
      <c r="G31" s="172" t="str">
        <f t="shared" si="0"/>
        <v/>
      </c>
      <c r="H31" s="105"/>
    </row>
    <row r="32" spans="1:8" ht="15.75">
      <c r="A32" s="166">
        <v>23</v>
      </c>
      <c r="B32" s="151"/>
      <c r="C32" s="173"/>
      <c r="D32" s="174"/>
      <c r="E32" s="174"/>
      <c r="F32" s="174"/>
      <c r="G32" s="172" t="str">
        <f t="shared" si="0"/>
        <v/>
      </c>
      <c r="H32" s="105"/>
    </row>
    <row r="33" spans="1:10" ht="15.75">
      <c r="A33" s="166">
        <v>24</v>
      </c>
      <c r="B33" s="151"/>
      <c r="C33" s="173"/>
      <c r="D33" s="174"/>
      <c r="E33" s="174"/>
      <c r="F33" s="174"/>
      <c r="G33" s="172" t="str">
        <f t="shared" si="0"/>
        <v/>
      </c>
      <c r="H33" s="105"/>
    </row>
    <row r="34" spans="1:10" ht="15.75">
      <c r="A34" s="166">
        <v>25</v>
      </c>
      <c r="B34" s="151"/>
      <c r="C34" s="173"/>
      <c r="D34" s="174"/>
      <c r="E34" s="174"/>
      <c r="F34" s="174"/>
      <c r="G34" s="172" t="str">
        <f t="shared" si="0"/>
        <v/>
      </c>
      <c r="H34" s="105"/>
    </row>
    <row r="35" spans="1:10" ht="15.75">
      <c r="A35" s="166">
        <v>26</v>
      </c>
      <c r="B35" s="151"/>
      <c r="C35" s="173"/>
      <c r="D35" s="174"/>
      <c r="E35" s="174"/>
      <c r="F35" s="174"/>
      <c r="G35" s="172" t="str">
        <f t="shared" si="0"/>
        <v/>
      </c>
      <c r="H35" s="105"/>
    </row>
    <row r="36" spans="1:10" ht="15.75">
      <c r="A36" s="166">
        <v>27</v>
      </c>
      <c r="B36" s="151"/>
      <c r="C36" s="173"/>
      <c r="D36" s="174"/>
      <c r="E36" s="174"/>
      <c r="F36" s="174"/>
      <c r="G36" s="172" t="str">
        <f t="shared" si="0"/>
        <v/>
      </c>
      <c r="H36" s="105"/>
    </row>
    <row r="37" spans="1:10" ht="15.75">
      <c r="A37" s="166">
        <v>28</v>
      </c>
      <c r="B37" s="151"/>
      <c r="C37" s="173"/>
      <c r="D37" s="174"/>
      <c r="E37" s="174"/>
      <c r="F37" s="174"/>
      <c r="G37" s="172" t="str">
        <f t="shared" si="0"/>
        <v/>
      </c>
      <c r="H37" s="105"/>
    </row>
    <row r="38" spans="1:10" ht="15.75">
      <c r="A38" s="166">
        <v>29</v>
      </c>
      <c r="B38" s="151"/>
      <c r="C38" s="173"/>
      <c r="D38" s="174"/>
      <c r="E38" s="174"/>
      <c r="F38" s="174"/>
      <c r="G38" s="172" t="str">
        <f t="shared" si="0"/>
        <v/>
      </c>
      <c r="H38" s="105"/>
    </row>
    <row r="39" spans="1:10" ht="15.75">
      <c r="A39" s="166" t="s">
        <v>260</v>
      </c>
      <c r="B39" s="151"/>
      <c r="C39" s="173"/>
      <c r="D39" s="174"/>
      <c r="E39" s="174"/>
      <c r="F39" s="174"/>
      <c r="G39" s="172" t="str">
        <f>IF(ISBLANK(B39),"",#REF!+C39-D39)</f>
        <v/>
      </c>
      <c r="H39" s="105"/>
    </row>
    <row r="40" spans="1:10">
      <c r="A40" s="175" t="s">
        <v>297</v>
      </c>
      <c r="B40" s="176"/>
      <c r="C40" s="177"/>
      <c r="D40" s="178"/>
      <c r="E40" s="178"/>
      <c r="F40" s="179"/>
      <c r="G40" s="180" t="str">
        <f>G39</f>
        <v/>
      </c>
      <c r="H40" s="105"/>
    </row>
    <row r="44" spans="1:10">
      <c r="B44" s="183" t="s">
        <v>95</v>
      </c>
      <c r="F44" s="184"/>
    </row>
    <row r="45" spans="1:10">
      <c r="F45" s="182"/>
      <c r="G45" s="182"/>
      <c r="H45" s="182"/>
      <c r="I45" s="182"/>
      <c r="J45" s="182"/>
    </row>
    <row r="46" spans="1:10">
      <c r="C46" s="185"/>
      <c r="F46" s="185"/>
      <c r="G46" s="186"/>
      <c r="H46" s="182"/>
      <c r="I46" s="182"/>
      <c r="J46" s="182"/>
    </row>
    <row r="47" spans="1:10">
      <c r="A47" s="182"/>
      <c r="C47" s="187" t="s">
        <v>250</v>
      </c>
      <c r="F47" s="188" t="s">
        <v>255</v>
      </c>
      <c r="G47" s="186"/>
      <c r="H47" s="182"/>
      <c r="I47" s="182"/>
      <c r="J47" s="182"/>
    </row>
    <row r="48" spans="1:10">
      <c r="A48" s="182"/>
      <c r="C48" s="189" t="s">
        <v>126</v>
      </c>
      <c r="F48" s="181" t="s">
        <v>251</v>
      </c>
      <c r="G48" s="182"/>
      <c r="H48" s="182"/>
      <c r="I48" s="182"/>
      <c r="J48" s="182"/>
    </row>
    <row r="49" spans="2:2" s="182" customFormat="1">
      <c r="B49" s="181"/>
    </row>
    <row r="50" spans="2:2" s="182" customFormat="1" ht="12.75"/>
    <row r="51" spans="2:2" s="182" customFormat="1" ht="12.75"/>
    <row r="52" spans="2:2" s="182" customFormat="1" ht="12.75"/>
    <row r="53" spans="2:2" s="182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tabColor rgb="FF00B050"/>
    <pageSetUpPr fitToPage="1"/>
  </sheetPr>
  <dimension ref="A1:L53"/>
  <sheetViews>
    <sheetView showGridLines="0" view="pageBreakPreview" zoomScale="80" zoomScaleSheetLayoutView="80" workbookViewId="0">
      <selection activeCell="I3" sqref="I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286</v>
      </c>
      <c r="B1" s="138"/>
      <c r="C1" s="138"/>
      <c r="D1" s="138"/>
      <c r="E1" s="138"/>
      <c r="F1" s="78"/>
      <c r="G1" s="78"/>
      <c r="H1" s="78"/>
      <c r="I1" s="498" t="s">
        <v>96</v>
      </c>
      <c r="J1" s="498"/>
      <c r="K1" s="144"/>
    </row>
    <row r="2" spans="1:12" s="23" customFormat="1" ht="15">
      <c r="A2" s="105" t="s">
        <v>127</v>
      </c>
      <c r="B2" s="138"/>
      <c r="C2" s="138"/>
      <c r="D2" s="138"/>
      <c r="E2" s="138"/>
      <c r="F2" s="139"/>
      <c r="G2" s="140"/>
      <c r="H2" s="140"/>
      <c r="I2" s="487" t="s">
        <v>651</v>
      </c>
      <c r="J2" s="496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396"/>
      <c r="K3" s="144"/>
    </row>
    <row r="4" spans="1:12" s="2" customFormat="1" ht="15">
      <c r="A4" s="76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'[2]ფორმა N1'!D4</f>
        <v>მპგ "დემოკრატიული მოძრაობა – ერთიანი საქართველო"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97" t="s">
        <v>207</v>
      </c>
      <c r="C7" s="497"/>
      <c r="D7" s="497" t="s">
        <v>274</v>
      </c>
      <c r="E7" s="497"/>
      <c r="F7" s="497" t="s">
        <v>275</v>
      </c>
      <c r="G7" s="497"/>
      <c r="H7" s="395" t="s">
        <v>261</v>
      </c>
      <c r="I7" s="497" t="s">
        <v>210</v>
      </c>
      <c r="J7" s="497"/>
      <c r="K7" s="145"/>
    </row>
    <row r="8" spans="1:12" ht="15">
      <c r="A8" s="134" t="s">
        <v>102</v>
      </c>
      <c r="B8" s="135" t="s">
        <v>209</v>
      </c>
      <c r="C8" s="136" t="s">
        <v>208</v>
      </c>
      <c r="D8" s="135" t="s">
        <v>209</v>
      </c>
      <c r="E8" s="136" t="s">
        <v>208</v>
      </c>
      <c r="F8" s="135" t="s">
        <v>209</v>
      </c>
      <c r="G8" s="136" t="s">
        <v>208</v>
      </c>
      <c r="H8" s="136" t="s">
        <v>208</v>
      </c>
      <c r="I8" s="135" t="s">
        <v>209</v>
      </c>
      <c r="J8" s="136" t="s">
        <v>208</v>
      </c>
      <c r="K8" s="145"/>
    </row>
    <row r="9" spans="1:12" ht="15">
      <c r="A9" s="61" t="s">
        <v>103</v>
      </c>
      <c r="B9" s="82">
        <f>SUM(B10,B14,B17)</f>
        <v>0</v>
      </c>
      <c r="C9" s="82">
        <f>SUM(C10,C14,C17)</f>
        <v>22674.256000000001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22674.256000000001</v>
      </c>
      <c r="K9" s="145"/>
    </row>
    <row r="10" spans="1:12" ht="15">
      <c r="A10" s="62" t="s">
        <v>104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105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106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107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108</v>
      </c>
      <c r="B14" s="133">
        <f>SUM(B15:B16)</f>
        <v>0</v>
      </c>
      <c r="C14" s="133">
        <f>SUM(C15:C16)</f>
        <v>22674.256000000001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22674.256000000001</v>
      </c>
      <c r="K14" s="145"/>
    </row>
    <row r="15" spans="1:12" ht="15">
      <c r="A15" s="62" t="s">
        <v>109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110</v>
      </c>
      <c r="B16" s="26"/>
      <c r="C16" s="26">
        <v>22674.256000000001</v>
      </c>
      <c r="D16" s="26"/>
      <c r="E16" s="26"/>
      <c r="F16" s="26"/>
      <c r="G16" s="26">
        <v>0</v>
      </c>
      <c r="H16" s="26"/>
      <c r="I16" s="26"/>
      <c r="J16" s="26">
        <f>C16+E16-G16</f>
        <v>22674.256000000001</v>
      </c>
      <c r="K16" s="145"/>
    </row>
    <row r="17" spans="1:11" ht="15">
      <c r="A17" s="62" t="s">
        <v>111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112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113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114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115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116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117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118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240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241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242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243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244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245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246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119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247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248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249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120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121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122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123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379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124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125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95</v>
      </c>
      <c r="D46" s="394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250</v>
      </c>
      <c r="F49" s="12" t="s">
        <v>255</v>
      </c>
      <c r="G49" s="72"/>
      <c r="I49"/>
      <c r="J49"/>
    </row>
    <row r="50" spans="1:10" s="2" customFormat="1" ht="15">
      <c r="B50" s="66" t="s">
        <v>126</v>
      </c>
      <c r="F50" s="2" t="s">
        <v>251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59"/>
  <sheetViews>
    <sheetView view="pageBreakPreview" topLeftCell="A10" zoomScale="80" zoomScaleNormal="80" zoomScaleSheetLayoutView="80" workbookViewId="0">
      <selection activeCell="L57" sqref="L57"/>
    </sheetView>
  </sheetViews>
  <sheetFormatPr defaultColWidth="9.140625" defaultRowHeight="12.75"/>
  <cols>
    <col min="1" max="1" width="6" style="197" customWidth="1"/>
    <col min="2" max="2" width="21.140625" style="197" customWidth="1"/>
    <col min="3" max="3" width="26.7109375" style="197" customWidth="1"/>
    <col min="4" max="4" width="18.42578125" style="197" customWidth="1"/>
    <col min="5" max="5" width="19.5703125" style="197" customWidth="1"/>
    <col min="6" max="6" width="20.42578125" style="197" customWidth="1"/>
    <col min="7" max="7" width="25.28515625" style="197" customWidth="1"/>
    <col min="8" max="8" width="18.28515625" style="197" customWidth="1"/>
    <col min="9" max="9" width="28" style="197" customWidth="1"/>
    <col min="10" max="16384" width="9.140625" style="197"/>
  </cols>
  <sheetData>
    <row r="1" spans="1:9" ht="15">
      <c r="A1" s="190" t="s">
        <v>474</v>
      </c>
      <c r="B1" s="190"/>
      <c r="C1" s="191"/>
      <c r="D1" s="191"/>
      <c r="E1" s="191"/>
      <c r="F1" s="191"/>
      <c r="G1" s="191"/>
      <c r="H1" s="191"/>
      <c r="I1" s="427" t="s">
        <v>96</v>
      </c>
    </row>
    <row r="2" spans="1:9" ht="15">
      <c r="A2" s="148" t="s">
        <v>127</v>
      </c>
      <c r="B2" s="148"/>
      <c r="C2" s="191"/>
      <c r="D2" s="191"/>
      <c r="E2" s="191"/>
      <c r="F2" s="191"/>
      <c r="G2" s="191"/>
      <c r="H2" s="191"/>
      <c r="I2" s="426" t="str">
        <f>'ფორმა N1'!L2</f>
        <v>03.10.17-21.10.17</v>
      </c>
    </row>
    <row r="3" spans="1:9" ht="15">
      <c r="A3" s="191"/>
      <c r="B3" s="191"/>
      <c r="C3" s="191"/>
      <c r="D3" s="191"/>
      <c r="E3" s="191"/>
      <c r="F3" s="191"/>
      <c r="G3" s="191"/>
      <c r="H3" s="191"/>
      <c r="I3" s="141"/>
    </row>
    <row r="4" spans="1:9" ht="15">
      <c r="A4" s="114" t="s">
        <v>256</v>
      </c>
      <c r="B4" s="114"/>
      <c r="C4" s="114"/>
      <c r="D4" s="114"/>
      <c r="E4" s="344"/>
      <c r="F4" s="192"/>
      <c r="G4" s="191"/>
      <c r="H4" s="191"/>
      <c r="I4" s="192"/>
    </row>
    <row r="5" spans="1:9" s="349" customFormat="1" ht="15">
      <c r="A5" s="203" t="s">
        <v>475</v>
      </c>
      <c r="B5" s="345"/>
      <c r="C5" s="346"/>
      <c r="D5" s="346"/>
      <c r="E5" s="346"/>
      <c r="F5" s="347"/>
      <c r="G5" s="348"/>
      <c r="H5" s="348"/>
      <c r="I5" s="347"/>
    </row>
    <row r="6" spans="1:9" ht="13.5">
      <c r="A6" s="142"/>
      <c r="B6" s="142"/>
      <c r="C6" s="350"/>
      <c r="D6" s="350"/>
      <c r="E6" s="350"/>
      <c r="F6" s="191"/>
      <c r="G6" s="191"/>
      <c r="H6" s="191"/>
      <c r="I6" s="191"/>
    </row>
    <row r="7" spans="1:9" ht="60">
      <c r="A7" s="351" t="s">
        <v>63</v>
      </c>
      <c r="B7" s="351" t="s">
        <v>441</v>
      </c>
      <c r="C7" s="352" t="s">
        <v>442</v>
      </c>
      <c r="D7" s="352" t="s">
        <v>443</v>
      </c>
      <c r="E7" s="352" t="s">
        <v>444</v>
      </c>
      <c r="F7" s="352" t="s">
        <v>345</v>
      </c>
      <c r="G7" s="352" t="s">
        <v>445</v>
      </c>
      <c r="H7" s="352" t="s">
        <v>446</v>
      </c>
      <c r="I7" s="352" t="s">
        <v>447</v>
      </c>
    </row>
    <row r="8" spans="1:9" ht="15">
      <c r="A8" s="351">
        <v>1</v>
      </c>
      <c r="B8" s="351">
        <v>2</v>
      </c>
      <c r="C8" s="351">
        <v>3</v>
      </c>
      <c r="D8" s="352">
        <v>4</v>
      </c>
      <c r="E8" s="351">
        <v>5</v>
      </c>
      <c r="F8" s="352">
        <v>6</v>
      </c>
      <c r="G8" s="351">
        <v>7</v>
      </c>
      <c r="H8" s="352">
        <v>8</v>
      </c>
      <c r="I8" s="352">
        <v>9</v>
      </c>
    </row>
    <row r="9" spans="1:9" ht="15">
      <c r="A9" s="353">
        <v>1</v>
      </c>
      <c r="B9" s="353" t="s">
        <v>484</v>
      </c>
      <c r="C9" s="411" t="s">
        <v>499</v>
      </c>
      <c r="D9" s="354"/>
      <c r="E9" s="416" t="s">
        <v>527</v>
      </c>
      <c r="F9" s="354"/>
      <c r="G9" s="419">
        <v>1000</v>
      </c>
      <c r="H9" s="421" t="s">
        <v>537</v>
      </c>
      <c r="I9" s="354" t="s">
        <v>561</v>
      </c>
    </row>
    <row r="10" spans="1:9" ht="15">
      <c r="A10" s="353">
        <v>2</v>
      </c>
      <c r="B10" s="353" t="s">
        <v>484</v>
      </c>
      <c r="C10" s="411" t="s">
        <v>500</v>
      </c>
      <c r="D10" s="354"/>
      <c r="E10" s="416" t="s">
        <v>528</v>
      </c>
      <c r="F10" s="354"/>
      <c r="G10" s="419">
        <v>750</v>
      </c>
      <c r="H10" s="421" t="s">
        <v>538</v>
      </c>
      <c r="I10" s="354" t="s">
        <v>562</v>
      </c>
    </row>
    <row r="11" spans="1:9" ht="15">
      <c r="A11" s="353">
        <v>3</v>
      </c>
      <c r="B11" s="353" t="s">
        <v>484</v>
      </c>
      <c r="C11" s="411" t="s">
        <v>501</v>
      </c>
      <c r="D11" s="354"/>
      <c r="E11" s="416" t="s">
        <v>529</v>
      </c>
      <c r="F11" s="354"/>
      <c r="G11" s="419">
        <v>775</v>
      </c>
      <c r="H11" s="421" t="s">
        <v>539</v>
      </c>
      <c r="I11" s="354" t="s">
        <v>563</v>
      </c>
    </row>
    <row r="12" spans="1:9" ht="15">
      <c r="A12" s="353">
        <v>4</v>
      </c>
      <c r="B12" s="353" t="s">
        <v>484</v>
      </c>
      <c r="C12" s="411" t="s">
        <v>502</v>
      </c>
      <c r="D12" s="354"/>
      <c r="E12" s="417" t="s">
        <v>530</v>
      </c>
      <c r="F12" s="354"/>
      <c r="G12" s="416">
        <v>1000</v>
      </c>
      <c r="H12" s="422" t="s">
        <v>540</v>
      </c>
      <c r="I12" s="354" t="s">
        <v>564</v>
      </c>
    </row>
    <row r="13" spans="1:9" ht="15">
      <c r="A13" s="353">
        <v>5</v>
      </c>
      <c r="B13" s="353" t="s">
        <v>484</v>
      </c>
      <c r="C13" s="411" t="s">
        <v>503</v>
      </c>
      <c r="D13" s="354"/>
      <c r="E13" s="418" t="s">
        <v>531</v>
      </c>
      <c r="F13" s="354"/>
      <c r="G13" s="419" t="s">
        <v>536</v>
      </c>
      <c r="H13" s="422" t="s">
        <v>541</v>
      </c>
      <c r="I13" s="354" t="s">
        <v>565</v>
      </c>
    </row>
    <row r="14" spans="1:9" ht="15">
      <c r="A14" s="353">
        <v>6</v>
      </c>
      <c r="B14" s="353" t="s">
        <v>484</v>
      </c>
      <c r="C14" s="411" t="s">
        <v>504</v>
      </c>
      <c r="D14" s="354"/>
      <c r="E14" s="418" t="s">
        <v>532</v>
      </c>
      <c r="F14" s="354"/>
      <c r="G14" s="419">
        <v>300</v>
      </c>
      <c r="H14" s="422" t="s">
        <v>542</v>
      </c>
      <c r="I14" s="354" t="s">
        <v>566</v>
      </c>
    </row>
    <row r="15" spans="1:9" ht="15">
      <c r="A15" s="353">
        <v>7</v>
      </c>
      <c r="B15" s="353" t="s">
        <v>484</v>
      </c>
      <c r="C15" s="411" t="s">
        <v>505</v>
      </c>
      <c r="D15" s="354"/>
      <c r="E15" s="416" t="s">
        <v>527</v>
      </c>
      <c r="F15" s="354"/>
      <c r="G15" s="419">
        <v>500</v>
      </c>
      <c r="H15" s="422" t="s">
        <v>543</v>
      </c>
      <c r="I15" s="354" t="s">
        <v>567</v>
      </c>
    </row>
    <row r="16" spans="1:9" ht="15">
      <c r="A16" s="353">
        <v>8</v>
      </c>
      <c r="B16" s="353" t="s">
        <v>484</v>
      </c>
      <c r="C16" s="411" t="s">
        <v>506</v>
      </c>
      <c r="D16" s="354"/>
      <c r="E16" s="418" t="s">
        <v>533</v>
      </c>
      <c r="F16" s="354"/>
      <c r="G16" s="419">
        <v>500</v>
      </c>
      <c r="H16" s="422" t="s">
        <v>544</v>
      </c>
      <c r="I16" s="354" t="s">
        <v>568</v>
      </c>
    </row>
    <row r="17" spans="1:9" ht="15">
      <c r="A17" s="353">
        <v>9</v>
      </c>
      <c r="B17" s="353" t="s">
        <v>484</v>
      </c>
      <c r="C17" s="411" t="s">
        <v>507</v>
      </c>
      <c r="D17" s="354"/>
      <c r="E17" s="418" t="s">
        <v>531</v>
      </c>
      <c r="F17" s="354"/>
      <c r="G17" s="419">
        <v>375</v>
      </c>
      <c r="H17" s="422" t="s">
        <v>545</v>
      </c>
      <c r="I17" s="354" t="s">
        <v>569</v>
      </c>
    </row>
    <row r="18" spans="1:9" ht="15">
      <c r="A18" s="353">
        <v>10</v>
      </c>
      <c r="B18" s="353" t="s">
        <v>484</v>
      </c>
      <c r="C18" s="411" t="s">
        <v>508</v>
      </c>
      <c r="D18" s="354"/>
      <c r="E18" s="416" t="s">
        <v>527</v>
      </c>
      <c r="F18" s="354"/>
      <c r="G18" s="420">
        <v>600</v>
      </c>
      <c r="H18" s="423">
        <v>61005006206</v>
      </c>
      <c r="I18" s="354" t="s">
        <v>570</v>
      </c>
    </row>
    <row r="19" spans="1:9" ht="15">
      <c r="A19" s="353">
        <v>11</v>
      </c>
      <c r="B19" s="353" t="s">
        <v>484</v>
      </c>
      <c r="C19" s="411" t="s">
        <v>509</v>
      </c>
      <c r="D19" s="354"/>
      <c r="E19" s="416" t="s">
        <v>527</v>
      </c>
      <c r="F19" s="354"/>
      <c r="G19" s="420">
        <v>375</v>
      </c>
      <c r="H19" s="423">
        <v>61010006321</v>
      </c>
      <c r="I19" s="354" t="s">
        <v>571</v>
      </c>
    </row>
    <row r="20" spans="1:9" ht="15">
      <c r="A20" s="353">
        <v>12</v>
      </c>
      <c r="B20" s="353" t="s">
        <v>484</v>
      </c>
      <c r="C20" s="411" t="s">
        <v>510</v>
      </c>
      <c r="D20" s="354"/>
      <c r="E20" s="416" t="s">
        <v>527</v>
      </c>
      <c r="F20" s="354"/>
      <c r="G20" s="420">
        <v>1000</v>
      </c>
      <c r="H20" s="423">
        <v>61004006163</v>
      </c>
      <c r="I20" s="354" t="s">
        <v>572</v>
      </c>
    </row>
    <row r="21" spans="1:9" ht="15">
      <c r="A21" s="353">
        <v>13</v>
      </c>
      <c r="B21" s="353" t="s">
        <v>484</v>
      </c>
      <c r="C21" s="411" t="s">
        <v>511</v>
      </c>
      <c r="D21" s="354"/>
      <c r="E21" s="416" t="s">
        <v>527</v>
      </c>
      <c r="F21" s="354"/>
      <c r="G21" s="420">
        <v>500</v>
      </c>
      <c r="H21" s="423">
        <v>61009019586</v>
      </c>
      <c r="I21" s="354" t="s">
        <v>573</v>
      </c>
    </row>
    <row r="22" spans="1:9" ht="15">
      <c r="A22" s="353">
        <v>14</v>
      </c>
      <c r="B22" s="353" t="s">
        <v>484</v>
      </c>
      <c r="C22" s="411" t="s">
        <v>512</v>
      </c>
      <c r="D22" s="354"/>
      <c r="E22" s="416" t="s">
        <v>527</v>
      </c>
      <c r="F22" s="354"/>
      <c r="G22" s="419">
        <v>625</v>
      </c>
      <c r="H22" s="422" t="s">
        <v>546</v>
      </c>
      <c r="I22" s="354" t="s">
        <v>574</v>
      </c>
    </row>
    <row r="23" spans="1:9" ht="15">
      <c r="A23" s="353">
        <v>15</v>
      </c>
      <c r="B23" s="353" t="s">
        <v>484</v>
      </c>
      <c r="C23" s="411" t="s">
        <v>513</v>
      </c>
      <c r="D23" s="354"/>
      <c r="E23" s="416" t="s">
        <v>534</v>
      </c>
      <c r="F23" s="354"/>
      <c r="G23" s="419">
        <v>375</v>
      </c>
      <c r="H23" s="422" t="s">
        <v>547</v>
      </c>
      <c r="I23" s="354" t="s">
        <v>575</v>
      </c>
    </row>
    <row r="24" spans="1:9" ht="15">
      <c r="A24" s="353">
        <v>16</v>
      </c>
      <c r="B24" s="353" t="s">
        <v>484</v>
      </c>
      <c r="C24" s="411" t="s">
        <v>514</v>
      </c>
      <c r="D24" s="354"/>
      <c r="E24" s="416" t="s">
        <v>527</v>
      </c>
      <c r="F24" s="354"/>
      <c r="G24" s="418">
        <v>312.5</v>
      </c>
      <c r="H24" s="422" t="s">
        <v>548</v>
      </c>
      <c r="I24" s="354" t="s">
        <v>576</v>
      </c>
    </row>
    <row r="25" spans="1:9" ht="15">
      <c r="A25" s="353">
        <v>17</v>
      </c>
      <c r="B25" s="353" t="s">
        <v>484</v>
      </c>
      <c r="C25" s="411" t="s">
        <v>515</v>
      </c>
      <c r="D25" s="354"/>
      <c r="E25" s="416" t="s">
        <v>527</v>
      </c>
      <c r="F25" s="354"/>
      <c r="G25" s="418">
        <v>375</v>
      </c>
      <c r="H25" s="422" t="s">
        <v>549</v>
      </c>
      <c r="I25" s="354" t="s">
        <v>577</v>
      </c>
    </row>
    <row r="26" spans="1:9" ht="15">
      <c r="A26" s="353">
        <v>18</v>
      </c>
      <c r="B26" s="353" t="s">
        <v>484</v>
      </c>
      <c r="C26" s="412" t="s">
        <v>516</v>
      </c>
      <c r="D26" s="354"/>
      <c r="E26" s="418" t="s">
        <v>535</v>
      </c>
      <c r="F26" s="354"/>
      <c r="G26" s="418">
        <v>400</v>
      </c>
      <c r="H26" s="422" t="s">
        <v>550</v>
      </c>
      <c r="I26" s="354" t="s">
        <v>578</v>
      </c>
    </row>
    <row r="27" spans="1:9" ht="15">
      <c r="A27" s="353">
        <v>19</v>
      </c>
      <c r="B27" s="353" t="s">
        <v>484</v>
      </c>
      <c r="C27" s="413" t="s">
        <v>517</v>
      </c>
      <c r="D27" s="354"/>
      <c r="E27" s="416" t="s">
        <v>527</v>
      </c>
      <c r="F27" s="354"/>
      <c r="G27" s="417">
        <v>437.5</v>
      </c>
      <c r="H27" s="424" t="s">
        <v>551</v>
      </c>
      <c r="I27" s="354" t="s">
        <v>579</v>
      </c>
    </row>
    <row r="28" spans="1:9" ht="15">
      <c r="A28" s="353">
        <v>20</v>
      </c>
      <c r="B28" s="353" t="s">
        <v>484</v>
      </c>
      <c r="C28" s="413" t="s">
        <v>518</v>
      </c>
      <c r="D28" s="354"/>
      <c r="E28" s="417" t="s">
        <v>534</v>
      </c>
      <c r="F28" s="354"/>
      <c r="G28" s="417">
        <v>375</v>
      </c>
      <c r="H28" s="424" t="s">
        <v>552</v>
      </c>
      <c r="I28" s="354" t="s">
        <v>580</v>
      </c>
    </row>
    <row r="29" spans="1:9" ht="15">
      <c r="A29" s="353">
        <v>21</v>
      </c>
      <c r="B29" s="353" t="s">
        <v>484</v>
      </c>
      <c r="C29" s="413" t="s">
        <v>519</v>
      </c>
      <c r="D29" s="354"/>
      <c r="E29" s="416" t="s">
        <v>527</v>
      </c>
      <c r="F29" s="354"/>
      <c r="G29" s="417">
        <v>437.5</v>
      </c>
      <c r="H29" s="424" t="s">
        <v>553</v>
      </c>
      <c r="I29" s="354" t="s">
        <v>581</v>
      </c>
    </row>
    <row r="30" spans="1:9" ht="15">
      <c r="A30" s="353">
        <v>22</v>
      </c>
      <c r="B30" s="353" t="s">
        <v>484</v>
      </c>
      <c r="C30" s="413" t="s">
        <v>520</v>
      </c>
      <c r="D30" s="354"/>
      <c r="E30" s="416" t="s">
        <v>527</v>
      </c>
      <c r="F30" s="354"/>
      <c r="G30" s="418">
        <v>500</v>
      </c>
      <c r="H30" s="424" t="s">
        <v>554</v>
      </c>
      <c r="I30" s="354" t="s">
        <v>582</v>
      </c>
    </row>
    <row r="31" spans="1:9" ht="15">
      <c r="A31" s="353">
        <v>23</v>
      </c>
      <c r="B31" s="353" t="s">
        <v>484</v>
      </c>
      <c r="C31" s="413" t="s">
        <v>521</v>
      </c>
      <c r="D31" s="354"/>
      <c r="E31" s="416" t="s">
        <v>527</v>
      </c>
      <c r="F31" s="354"/>
      <c r="G31" s="418">
        <v>375</v>
      </c>
      <c r="H31" s="424" t="s">
        <v>555</v>
      </c>
      <c r="I31" s="354" t="s">
        <v>583</v>
      </c>
    </row>
    <row r="32" spans="1:9" ht="15">
      <c r="A32" s="353">
        <v>24</v>
      </c>
      <c r="B32" s="353" t="s">
        <v>484</v>
      </c>
      <c r="C32" s="413" t="s">
        <v>522</v>
      </c>
      <c r="D32" s="354"/>
      <c r="E32" s="416" t="s">
        <v>527</v>
      </c>
      <c r="F32" s="354"/>
      <c r="G32" s="418">
        <v>400</v>
      </c>
      <c r="H32" s="424" t="s">
        <v>556</v>
      </c>
      <c r="I32" s="354" t="s">
        <v>584</v>
      </c>
    </row>
    <row r="33" spans="1:9" ht="15">
      <c r="A33" s="353">
        <v>25</v>
      </c>
      <c r="B33" s="353" t="s">
        <v>484</v>
      </c>
      <c r="C33" s="413" t="s">
        <v>523</v>
      </c>
      <c r="D33" s="354"/>
      <c r="E33" s="417" t="s">
        <v>534</v>
      </c>
      <c r="F33" s="354"/>
      <c r="G33" s="418">
        <v>250</v>
      </c>
      <c r="H33" s="424" t="s">
        <v>557</v>
      </c>
      <c r="I33" s="354" t="s">
        <v>585</v>
      </c>
    </row>
    <row r="34" spans="1:9" ht="15">
      <c r="A34" s="353">
        <v>26</v>
      </c>
      <c r="B34" s="353" t="s">
        <v>484</v>
      </c>
      <c r="C34" s="413" t="s">
        <v>524</v>
      </c>
      <c r="D34" s="354"/>
      <c r="E34" s="417" t="s">
        <v>528</v>
      </c>
      <c r="F34" s="354"/>
      <c r="G34" s="418">
        <v>200</v>
      </c>
      <c r="H34" s="424" t="s">
        <v>558</v>
      </c>
      <c r="I34" s="354" t="s">
        <v>586</v>
      </c>
    </row>
    <row r="35" spans="1:9" ht="15">
      <c r="A35" s="353">
        <v>27</v>
      </c>
      <c r="B35" s="353" t="s">
        <v>484</v>
      </c>
      <c r="C35" s="414" t="s">
        <v>525</v>
      </c>
      <c r="D35" s="432"/>
      <c r="E35" s="433" t="s">
        <v>527</v>
      </c>
      <c r="F35" s="432"/>
      <c r="G35" s="434">
        <v>375</v>
      </c>
      <c r="H35" s="435" t="s">
        <v>559</v>
      </c>
      <c r="I35" s="432" t="s">
        <v>587</v>
      </c>
    </row>
    <row r="36" spans="1:9" ht="15">
      <c r="A36" s="353">
        <v>28</v>
      </c>
      <c r="B36" s="353" t="s">
        <v>484</v>
      </c>
      <c r="C36" s="415" t="s">
        <v>526</v>
      </c>
      <c r="D36" s="432"/>
      <c r="E36" s="433" t="s">
        <v>527</v>
      </c>
      <c r="F36" s="432"/>
      <c r="G36" s="434">
        <v>153</v>
      </c>
      <c r="H36" s="412">
        <v>404907730</v>
      </c>
      <c r="I36" s="412" t="s">
        <v>560</v>
      </c>
    </row>
    <row r="37" spans="1:9" ht="15">
      <c r="A37" s="353">
        <f>A36+1</f>
        <v>29</v>
      </c>
      <c r="B37" s="353" t="s">
        <v>484</v>
      </c>
      <c r="C37" s="413" t="s">
        <v>601</v>
      </c>
      <c r="D37" s="432"/>
      <c r="E37" s="434" t="s">
        <v>602</v>
      </c>
      <c r="F37" s="432"/>
      <c r="G37" s="434">
        <v>660</v>
      </c>
      <c r="H37" s="435" t="s">
        <v>603</v>
      </c>
      <c r="I37" s="436" t="s">
        <v>604</v>
      </c>
    </row>
    <row r="38" spans="1:9" ht="15">
      <c r="A38" s="353">
        <f t="shared" ref="A38:A51" si="0">A37+1</f>
        <v>30</v>
      </c>
      <c r="B38" s="353" t="s">
        <v>484</v>
      </c>
      <c r="C38" s="411" t="s">
        <v>605</v>
      </c>
      <c r="D38" s="432"/>
      <c r="E38" s="434" t="s">
        <v>606</v>
      </c>
      <c r="F38" s="432"/>
      <c r="G38" s="434">
        <v>250</v>
      </c>
      <c r="H38" s="421" t="s">
        <v>607</v>
      </c>
      <c r="I38" s="412" t="s">
        <v>608</v>
      </c>
    </row>
    <row r="39" spans="1:9" ht="15">
      <c r="A39" s="353">
        <f t="shared" si="0"/>
        <v>31</v>
      </c>
      <c r="B39" s="353" t="s">
        <v>484</v>
      </c>
      <c r="C39" s="411" t="s">
        <v>609</v>
      </c>
      <c r="D39" s="432"/>
      <c r="E39" s="434" t="s">
        <v>606</v>
      </c>
      <c r="F39" s="432"/>
      <c r="G39" s="434">
        <v>300</v>
      </c>
      <c r="H39" s="421" t="s">
        <v>610</v>
      </c>
      <c r="I39" s="412" t="s">
        <v>611</v>
      </c>
    </row>
    <row r="40" spans="1:9" ht="15">
      <c r="A40" s="353">
        <f t="shared" si="0"/>
        <v>32</v>
      </c>
      <c r="B40" s="353" t="s">
        <v>484</v>
      </c>
      <c r="C40" s="411" t="s">
        <v>612</v>
      </c>
      <c r="D40" s="432"/>
      <c r="E40" s="433" t="s">
        <v>606</v>
      </c>
      <c r="F40" s="432"/>
      <c r="G40" s="434">
        <v>625</v>
      </c>
      <c r="H40" s="437">
        <v>61008004660</v>
      </c>
      <c r="I40" s="412" t="s">
        <v>613</v>
      </c>
    </row>
    <row r="41" spans="1:9" ht="15">
      <c r="A41" s="353">
        <f t="shared" si="0"/>
        <v>33</v>
      </c>
      <c r="B41" s="353" t="s">
        <v>484</v>
      </c>
      <c r="C41" s="438" t="s">
        <v>614</v>
      </c>
      <c r="D41" s="432"/>
      <c r="E41" s="434" t="s">
        <v>615</v>
      </c>
      <c r="F41" s="432"/>
      <c r="G41" s="434">
        <v>312.5</v>
      </c>
      <c r="H41" s="421" t="s">
        <v>616</v>
      </c>
      <c r="I41" s="412" t="s">
        <v>617</v>
      </c>
    </row>
    <row r="42" spans="1:9" ht="15">
      <c r="A42" s="353">
        <f t="shared" si="0"/>
        <v>34</v>
      </c>
      <c r="B42" s="353" t="s">
        <v>484</v>
      </c>
      <c r="C42" s="438" t="s">
        <v>618</v>
      </c>
      <c r="D42" s="432"/>
      <c r="E42" s="434" t="s">
        <v>606</v>
      </c>
      <c r="F42" s="432"/>
      <c r="G42" s="434">
        <v>187.5</v>
      </c>
      <c r="H42" s="421" t="s">
        <v>619</v>
      </c>
      <c r="I42" s="412" t="s">
        <v>620</v>
      </c>
    </row>
    <row r="43" spans="1:9" ht="15">
      <c r="A43" s="353">
        <f t="shared" si="0"/>
        <v>35</v>
      </c>
      <c r="B43" s="353" t="s">
        <v>484</v>
      </c>
      <c r="C43" s="411" t="s">
        <v>621</v>
      </c>
      <c r="D43" s="432"/>
      <c r="E43" s="434" t="s">
        <v>622</v>
      </c>
      <c r="F43" s="432"/>
      <c r="G43" s="434">
        <v>500</v>
      </c>
      <c r="H43" s="421" t="s">
        <v>623</v>
      </c>
      <c r="I43" s="412" t="s">
        <v>624</v>
      </c>
    </row>
    <row r="44" spans="1:9" ht="15">
      <c r="A44" s="353">
        <f t="shared" si="0"/>
        <v>36</v>
      </c>
      <c r="B44" s="353" t="s">
        <v>484</v>
      </c>
      <c r="C44" s="438" t="s">
        <v>625</v>
      </c>
      <c r="D44" s="432"/>
      <c r="E44" s="434" t="s">
        <v>606</v>
      </c>
      <c r="F44" s="432"/>
      <c r="G44" s="434">
        <v>275</v>
      </c>
      <c r="H44" s="421" t="s">
        <v>626</v>
      </c>
      <c r="I44" s="412" t="s">
        <v>627</v>
      </c>
    </row>
    <row r="45" spans="1:9" ht="15">
      <c r="A45" s="353">
        <f t="shared" si="0"/>
        <v>37</v>
      </c>
      <c r="B45" s="353" t="s">
        <v>484</v>
      </c>
      <c r="C45" s="413" t="s">
        <v>628</v>
      </c>
      <c r="D45" s="432"/>
      <c r="E45" s="433" t="s">
        <v>602</v>
      </c>
      <c r="F45" s="432"/>
      <c r="G45" s="433">
        <v>1000</v>
      </c>
      <c r="H45" s="435" t="s">
        <v>629</v>
      </c>
      <c r="I45" s="436" t="s">
        <v>630</v>
      </c>
    </row>
    <row r="46" spans="1:9" ht="24">
      <c r="A46" s="353">
        <f t="shared" si="0"/>
        <v>38</v>
      </c>
      <c r="B46" s="353" t="s">
        <v>484</v>
      </c>
      <c r="C46" s="439" t="s">
        <v>631</v>
      </c>
      <c r="D46" s="432"/>
      <c r="E46" s="433" t="s">
        <v>615</v>
      </c>
      <c r="F46" s="432"/>
      <c r="G46" s="433">
        <v>312.5</v>
      </c>
      <c r="H46" s="421" t="s">
        <v>632</v>
      </c>
      <c r="I46" s="412" t="s">
        <v>633</v>
      </c>
    </row>
    <row r="47" spans="1:9" ht="15">
      <c r="A47" s="353">
        <f t="shared" si="0"/>
        <v>39</v>
      </c>
      <c r="B47" s="353" t="s">
        <v>484</v>
      </c>
      <c r="C47" s="439" t="s">
        <v>634</v>
      </c>
      <c r="D47" s="432"/>
      <c r="E47" s="433" t="s">
        <v>602</v>
      </c>
      <c r="F47" s="432"/>
      <c r="G47" s="433">
        <v>136.5</v>
      </c>
      <c r="H47" s="421" t="s">
        <v>635</v>
      </c>
      <c r="I47" s="412" t="s">
        <v>636</v>
      </c>
    </row>
    <row r="48" spans="1:9" ht="15">
      <c r="A48" s="353">
        <f t="shared" si="0"/>
        <v>40</v>
      </c>
      <c r="B48" s="353" t="s">
        <v>484</v>
      </c>
      <c r="C48" s="439" t="s">
        <v>637</v>
      </c>
      <c r="D48" s="432"/>
      <c r="E48" s="433" t="s">
        <v>638</v>
      </c>
      <c r="F48" s="432"/>
      <c r="G48" s="433">
        <v>570</v>
      </c>
      <c r="H48" s="421" t="s">
        <v>639</v>
      </c>
      <c r="I48" s="412" t="s">
        <v>640</v>
      </c>
    </row>
    <row r="49" spans="1:9" ht="15">
      <c r="A49" s="353">
        <f t="shared" si="0"/>
        <v>41</v>
      </c>
      <c r="B49" s="353" t="s">
        <v>484</v>
      </c>
      <c r="C49" s="439" t="s">
        <v>641</v>
      </c>
      <c r="D49" s="432"/>
      <c r="E49" s="433" t="s">
        <v>531</v>
      </c>
      <c r="F49" s="432"/>
      <c r="G49" s="433">
        <v>312.5</v>
      </c>
      <c r="H49" s="421" t="s">
        <v>642</v>
      </c>
      <c r="I49" s="412" t="s">
        <v>643</v>
      </c>
    </row>
    <row r="50" spans="1:9" ht="15">
      <c r="A50" s="353">
        <f t="shared" si="0"/>
        <v>42</v>
      </c>
      <c r="B50" s="353" t="s">
        <v>484</v>
      </c>
      <c r="C50" s="415" t="s">
        <v>644</v>
      </c>
      <c r="D50" s="432"/>
      <c r="E50" s="434" t="s">
        <v>645</v>
      </c>
      <c r="F50" s="432"/>
      <c r="G50" s="434">
        <v>625</v>
      </c>
      <c r="H50" s="421" t="s">
        <v>646</v>
      </c>
      <c r="I50" s="412" t="s">
        <v>647</v>
      </c>
    </row>
    <row r="51" spans="1:9" ht="15">
      <c r="A51" s="353">
        <f t="shared" si="0"/>
        <v>43</v>
      </c>
      <c r="B51" s="353" t="s">
        <v>484</v>
      </c>
      <c r="C51" s="415" t="s">
        <v>648</v>
      </c>
      <c r="D51" s="432"/>
      <c r="E51" s="434" t="s">
        <v>645</v>
      </c>
      <c r="F51" s="432"/>
      <c r="G51" s="434">
        <v>565</v>
      </c>
      <c r="H51" s="421" t="s">
        <v>649</v>
      </c>
      <c r="I51" s="412" t="s">
        <v>650</v>
      </c>
    </row>
    <row r="52" spans="1:9" ht="15">
      <c r="A52" s="353"/>
      <c r="B52" s="353"/>
      <c r="C52" s="415"/>
      <c r="D52" s="354"/>
      <c r="E52" s="416"/>
      <c r="F52" s="354"/>
      <c r="G52" s="418"/>
      <c r="H52" s="412"/>
      <c r="I52" s="412"/>
    </row>
    <row r="53" spans="1:9" ht="15">
      <c r="A53" s="353" t="s">
        <v>260</v>
      </c>
      <c r="B53" s="353"/>
      <c r="C53" s="354"/>
      <c r="D53" s="354"/>
      <c r="E53" s="354"/>
      <c r="F53" s="354"/>
      <c r="G53" s="354"/>
      <c r="H53" s="354"/>
      <c r="I53" s="354"/>
    </row>
    <row r="54" spans="1:9">
      <c r="A54" s="193"/>
      <c r="B54" s="193"/>
      <c r="C54" s="193"/>
      <c r="D54" s="193"/>
      <c r="E54" s="193"/>
      <c r="F54" s="193"/>
      <c r="G54" s="193"/>
      <c r="H54" s="193"/>
      <c r="I54" s="193"/>
    </row>
    <row r="55" spans="1:9" ht="15">
      <c r="A55" s="21"/>
      <c r="B55" s="21"/>
      <c r="C55" s="355" t="s">
        <v>95</v>
      </c>
      <c r="D55" s="21"/>
      <c r="E55" s="21"/>
      <c r="F55" s="19"/>
      <c r="G55" s="21"/>
      <c r="H55" s="21"/>
      <c r="I55" s="21"/>
    </row>
    <row r="56" spans="1:9" ht="15">
      <c r="A56" s="21"/>
      <c r="B56" s="21"/>
      <c r="C56" s="21"/>
      <c r="D56" s="503"/>
      <c r="E56" s="503"/>
      <c r="G56" s="196"/>
      <c r="H56" s="356"/>
    </row>
    <row r="57" spans="1:9" ht="15">
      <c r="C57" s="21"/>
      <c r="D57" s="499" t="s">
        <v>250</v>
      </c>
      <c r="E57" s="499"/>
      <c r="G57" s="500" t="s">
        <v>448</v>
      </c>
      <c r="H57" s="500"/>
    </row>
    <row r="58" spans="1:9" ht="15">
      <c r="C58" s="21"/>
      <c r="D58" s="21"/>
      <c r="E58" s="21"/>
      <c r="G58" s="501"/>
      <c r="H58" s="501"/>
    </row>
    <row r="59" spans="1:9" ht="15">
      <c r="C59" s="21"/>
      <c r="D59" s="502" t="s">
        <v>126</v>
      </c>
      <c r="E59" s="502"/>
      <c r="G59" s="501"/>
      <c r="H59" s="501"/>
    </row>
  </sheetData>
  <mergeCells count="4">
    <mergeCell ref="D57:E57"/>
    <mergeCell ref="G57:H59"/>
    <mergeCell ref="D59:E59"/>
    <mergeCell ref="D56:E56"/>
  </mergeCells>
  <dataValidations count="1">
    <dataValidation type="list" allowBlank="1" showInputMessage="1" showErrorMessage="1" sqref="B9:B53">
      <formula1>"იჯარა, საკუთრება"</formula1>
    </dataValidation>
  </dataValidations>
  <pageMargins left="0.19684820647419099" right="0.19684820647419099" top="0.44" bottom="0.16" header="0.15748031496063" footer="0.15748031496063"/>
  <pageSetup scale="75" fitToHeight="0" orientation="landscape" r:id="rId1"/>
  <rowBreaks count="1" manualBreakCount="1">
    <brk id="46" max="8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35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6.85546875" style="349" customWidth="1"/>
    <col min="2" max="2" width="14.85546875" style="349" customWidth="1"/>
    <col min="3" max="3" width="21.140625" style="349" customWidth="1"/>
    <col min="4" max="5" width="12.7109375" style="349" customWidth="1"/>
    <col min="6" max="6" width="13.42578125" style="349" bestFit="1" customWidth="1"/>
    <col min="7" max="7" width="15.28515625" style="349" customWidth="1"/>
    <col min="8" max="8" width="23.85546875" style="349" customWidth="1"/>
    <col min="9" max="9" width="12.140625" style="349" bestFit="1" customWidth="1"/>
    <col min="10" max="10" width="19" style="349" customWidth="1"/>
    <col min="11" max="11" width="17.7109375" style="349" customWidth="1"/>
    <col min="12" max="16384" width="9.140625" style="349"/>
  </cols>
  <sheetData>
    <row r="1" spans="1:12" s="197" customFormat="1" ht="15">
      <c r="A1" s="190" t="s">
        <v>287</v>
      </c>
      <c r="B1" s="190"/>
      <c r="C1" s="190"/>
      <c r="D1" s="191"/>
      <c r="E1" s="191"/>
      <c r="F1" s="191"/>
      <c r="G1" s="191"/>
      <c r="H1" s="191"/>
      <c r="I1" s="191"/>
      <c r="J1" s="191"/>
      <c r="K1" s="339" t="s">
        <v>96</v>
      </c>
    </row>
    <row r="2" spans="1:12" s="197" customFormat="1" ht="15">
      <c r="A2" s="148" t="s">
        <v>127</v>
      </c>
      <c r="B2" s="148"/>
      <c r="C2" s="148"/>
      <c r="D2" s="191"/>
      <c r="E2" s="191"/>
      <c r="F2" s="191"/>
      <c r="G2" s="191"/>
      <c r="H2" s="191"/>
      <c r="I2" s="191"/>
      <c r="J2" s="191"/>
      <c r="K2" s="336" t="str">
        <f>'ფორმა N1'!L2</f>
        <v>03.10.17-21.10.17</v>
      </c>
    </row>
    <row r="3" spans="1:12" s="197" customFormat="1" ht="1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41"/>
      <c r="L3" s="349"/>
    </row>
    <row r="4" spans="1:12" s="197" customFormat="1" ht="15">
      <c r="A4" s="114" t="s">
        <v>256</v>
      </c>
      <c r="B4" s="114"/>
      <c r="C4" s="114"/>
      <c r="D4" s="114"/>
      <c r="E4" s="114"/>
      <c r="F4" s="344"/>
      <c r="G4" s="192"/>
      <c r="H4" s="191"/>
      <c r="I4" s="191"/>
      <c r="J4" s="191"/>
      <c r="K4" s="191"/>
    </row>
    <row r="5" spans="1:12" ht="15">
      <c r="A5" s="203" t="s">
        <v>475</v>
      </c>
      <c r="B5" s="345"/>
      <c r="C5" s="345"/>
      <c r="D5" s="346"/>
      <c r="E5" s="346"/>
      <c r="F5" s="346"/>
      <c r="G5" s="347"/>
      <c r="H5" s="348"/>
      <c r="I5" s="348"/>
      <c r="J5" s="348"/>
      <c r="K5" s="347"/>
    </row>
    <row r="6" spans="1:12" s="197" customFormat="1" ht="13.5">
      <c r="A6" s="142"/>
      <c r="B6" s="142"/>
      <c r="C6" s="142"/>
      <c r="D6" s="350"/>
      <c r="E6" s="350"/>
      <c r="F6" s="350"/>
      <c r="G6" s="191"/>
      <c r="H6" s="191"/>
      <c r="I6" s="191"/>
      <c r="J6" s="191"/>
      <c r="K6" s="191"/>
    </row>
    <row r="7" spans="1:12" s="197" customFormat="1" ht="60">
      <c r="A7" s="351" t="s">
        <v>63</v>
      </c>
      <c r="B7" s="351" t="s">
        <v>441</v>
      </c>
      <c r="C7" s="351" t="s">
        <v>230</v>
      </c>
      <c r="D7" s="352" t="s">
        <v>227</v>
      </c>
      <c r="E7" s="352" t="s">
        <v>228</v>
      </c>
      <c r="F7" s="352" t="s">
        <v>321</v>
      </c>
      <c r="G7" s="352" t="s">
        <v>229</v>
      </c>
      <c r="H7" s="352" t="s">
        <v>449</v>
      </c>
      <c r="I7" s="352" t="s">
        <v>226</v>
      </c>
      <c r="J7" s="352" t="s">
        <v>446</v>
      </c>
      <c r="K7" s="352" t="s">
        <v>447</v>
      </c>
    </row>
    <row r="8" spans="1:12" s="197" customFormat="1" ht="15">
      <c r="A8" s="351">
        <v>1</v>
      </c>
      <c r="B8" s="351">
        <v>2</v>
      </c>
      <c r="C8" s="351">
        <v>3</v>
      </c>
      <c r="D8" s="352">
        <v>4</v>
      </c>
      <c r="E8" s="351">
        <v>5</v>
      </c>
      <c r="F8" s="352">
        <v>6</v>
      </c>
      <c r="G8" s="351">
        <v>7</v>
      </c>
      <c r="H8" s="352">
        <v>8</v>
      </c>
      <c r="I8" s="351">
        <v>9</v>
      </c>
      <c r="J8" s="351">
        <v>10</v>
      </c>
      <c r="K8" s="352">
        <v>11</v>
      </c>
    </row>
    <row r="9" spans="1:12" s="197" customFormat="1" ht="15">
      <c r="A9" s="353">
        <v>1</v>
      </c>
      <c r="B9" s="353"/>
      <c r="C9" s="353"/>
      <c r="D9" s="354"/>
      <c r="E9" s="354"/>
      <c r="F9" s="354"/>
      <c r="G9" s="354"/>
      <c r="H9" s="354"/>
      <c r="I9" s="354"/>
      <c r="J9" s="354"/>
      <c r="K9" s="354"/>
    </row>
    <row r="10" spans="1:12" s="197" customFormat="1" ht="15">
      <c r="A10" s="353">
        <v>2</v>
      </c>
      <c r="B10" s="353"/>
      <c r="C10" s="353"/>
      <c r="D10" s="354"/>
      <c r="E10" s="354"/>
      <c r="F10" s="354"/>
      <c r="G10" s="354"/>
      <c r="H10" s="354"/>
      <c r="I10" s="354"/>
      <c r="J10" s="354"/>
      <c r="K10" s="354"/>
    </row>
    <row r="11" spans="1:12" s="197" customFormat="1" ht="15">
      <c r="A11" s="353">
        <v>3</v>
      </c>
      <c r="B11" s="353"/>
      <c r="C11" s="353"/>
      <c r="D11" s="354"/>
      <c r="E11" s="354"/>
      <c r="F11" s="354"/>
      <c r="G11" s="354"/>
      <c r="H11" s="354"/>
      <c r="I11" s="354"/>
      <c r="J11" s="354"/>
      <c r="K11" s="354"/>
    </row>
    <row r="12" spans="1:12" s="197" customFormat="1" ht="15">
      <c r="A12" s="353">
        <v>4</v>
      </c>
      <c r="B12" s="353"/>
      <c r="C12" s="353"/>
      <c r="D12" s="354"/>
      <c r="E12" s="354"/>
      <c r="F12" s="354"/>
      <c r="G12" s="354"/>
      <c r="H12" s="354"/>
      <c r="I12" s="354"/>
      <c r="J12" s="354"/>
      <c r="K12" s="354"/>
    </row>
    <row r="13" spans="1:12" s="197" customFormat="1" ht="15">
      <c r="A13" s="353">
        <v>5</v>
      </c>
      <c r="B13" s="353"/>
      <c r="C13" s="353"/>
      <c r="D13" s="354"/>
      <c r="E13" s="354"/>
      <c r="F13" s="354"/>
      <c r="G13" s="354"/>
      <c r="H13" s="354"/>
      <c r="I13" s="354"/>
      <c r="J13" s="354"/>
      <c r="K13" s="354"/>
    </row>
    <row r="14" spans="1:12" s="197" customFormat="1" ht="15">
      <c r="A14" s="353">
        <v>6</v>
      </c>
      <c r="B14" s="353"/>
      <c r="C14" s="353"/>
      <c r="D14" s="354"/>
      <c r="E14" s="354"/>
      <c r="F14" s="354"/>
      <c r="G14" s="354"/>
      <c r="H14" s="354"/>
      <c r="I14" s="354"/>
      <c r="J14" s="354"/>
      <c r="K14" s="354"/>
    </row>
    <row r="15" spans="1:12" s="197" customFormat="1" ht="15">
      <c r="A15" s="353">
        <v>7</v>
      </c>
      <c r="B15" s="353"/>
      <c r="C15" s="353"/>
      <c r="D15" s="354"/>
      <c r="E15" s="354"/>
      <c r="F15" s="354"/>
      <c r="G15" s="354"/>
      <c r="H15" s="354"/>
      <c r="I15" s="354"/>
      <c r="J15" s="354"/>
      <c r="K15" s="354"/>
    </row>
    <row r="16" spans="1:12" s="197" customFormat="1" ht="15">
      <c r="A16" s="353">
        <v>8</v>
      </c>
      <c r="B16" s="353"/>
      <c r="C16" s="353"/>
      <c r="D16" s="354"/>
      <c r="E16" s="354"/>
      <c r="F16" s="354"/>
      <c r="G16" s="354"/>
      <c r="H16" s="354"/>
      <c r="I16" s="354"/>
      <c r="J16" s="354"/>
      <c r="K16" s="354"/>
    </row>
    <row r="17" spans="1:11" s="197" customFormat="1" ht="15">
      <c r="A17" s="353">
        <v>9</v>
      </c>
      <c r="B17" s="353"/>
      <c r="C17" s="353"/>
      <c r="D17" s="354"/>
      <c r="E17" s="354"/>
      <c r="F17" s="354"/>
      <c r="G17" s="354"/>
      <c r="H17" s="354"/>
      <c r="I17" s="354"/>
      <c r="J17" s="354"/>
      <c r="K17" s="354"/>
    </row>
    <row r="18" spans="1:11" s="197" customFormat="1" ht="15">
      <c r="A18" s="353">
        <v>10</v>
      </c>
      <c r="B18" s="353"/>
      <c r="C18" s="353"/>
      <c r="D18" s="354"/>
      <c r="E18" s="354"/>
      <c r="F18" s="354"/>
      <c r="G18" s="354"/>
      <c r="H18" s="354"/>
      <c r="I18" s="354"/>
      <c r="J18" s="354"/>
      <c r="K18" s="354"/>
    </row>
    <row r="19" spans="1:11" s="197" customFormat="1" ht="15">
      <c r="A19" s="353">
        <v>11</v>
      </c>
      <c r="B19" s="353"/>
      <c r="C19" s="353"/>
      <c r="D19" s="354"/>
      <c r="E19" s="354"/>
      <c r="F19" s="354"/>
      <c r="G19" s="354"/>
      <c r="H19" s="354"/>
      <c r="I19" s="354"/>
      <c r="J19" s="354"/>
      <c r="K19" s="354"/>
    </row>
    <row r="20" spans="1:11" s="197" customFormat="1" ht="15">
      <c r="A20" s="353">
        <v>12</v>
      </c>
      <c r="B20" s="353"/>
      <c r="C20" s="353"/>
      <c r="D20" s="354"/>
      <c r="E20" s="354"/>
      <c r="F20" s="354"/>
      <c r="G20" s="354"/>
      <c r="H20" s="354"/>
      <c r="I20" s="354"/>
      <c r="J20" s="354"/>
      <c r="K20" s="354"/>
    </row>
    <row r="21" spans="1:11" s="197" customFormat="1" ht="15">
      <c r="A21" s="353">
        <v>13</v>
      </c>
      <c r="B21" s="353"/>
      <c r="C21" s="353"/>
      <c r="D21" s="354"/>
      <c r="E21" s="354"/>
      <c r="F21" s="354"/>
      <c r="G21" s="354"/>
      <c r="H21" s="354"/>
      <c r="I21" s="354"/>
      <c r="J21" s="354"/>
      <c r="K21" s="354"/>
    </row>
    <row r="22" spans="1:11" s="197" customFormat="1" ht="15">
      <c r="A22" s="353">
        <v>14</v>
      </c>
      <c r="B22" s="353"/>
      <c r="C22" s="353"/>
      <c r="D22" s="354"/>
      <c r="E22" s="354"/>
      <c r="F22" s="354"/>
      <c r="G22" s="354"/>
      <c r="H22" s="354"/>
      <c r="I22" s="354"/>
      <c r="J22" s="354"/>
      <c r="K22" s="354"/>
    </row>
    <row r="23" spans="1:11" s="197" customFormat="1" ht="15">
      <c r="A23" s="353">
        <v>15</v>
      </c>
      <c r="B23" s="353"/>
      <c r="C23" s="353"/>
      <c r="D23" s="354"/>
      <c r="E23" s="354"/>
      <c r="F23" s="354"/>
      <c r="G23" s="354"/>
      <c r="H23" s="354"/>
      <c r="I23" s="354"/>
      <c r="J23" s="354"/>
      <c r="K23" s="354"/>
    </row>
    <row r="24" spans="1:11" s="197" customFormat="1" ht="15">
      <c r="A24" s="353">
        <v>16</v>
      </c>
      <c r="B24" s="353"/>
      <c r="C24" s="353"/>
      <c r="D24" s="354"/>
      <c r="E24" s="354"/>
      <c r="F24" s="354"/>
      <c r="G24" s="354"/>
      <c r="H24" s="354"/>
      <c r="I24" s="354"/>
      <c r="J24" s="354"/>
      <c r="K24" s="354"/>
    </row>
    <row r="25" spans="1:11" s="197" customFormat="1" ht="15">
      <c r="A25" s="353">
        <v>17</v>
      </c>
      <c r="B25" s="353"/>
      <c r="C25" s="353"/>
      <c r="D25" s="354"/>
      <c r="E25" s="354"/>
      <c r="F25" s="354"/>
      <c r="G25" s="354"/>
      <c r="H25" s="354"/>
      <c r="I25" s="354"/>
      <c r="J25" s="354"/>
      <c r="K25" s="354"/>
    </row>
    <row r="26" spans="1:11" s="197" customFormat="1" ht="15">
      <c r="A26" s="353">
        <v>18</v>
      </c>
      <c r="B26" s="353"/>
      <c r="C26" s="353"/>
      <c r="D26" s="354"/>
      <c r="E26" s="354"/>
      <c r="F26" s="354"/>
      <c r="G26" s="354"/>
      <c r="H26" s="354"/>
      <c r="I26" s="354"/>
      <c r="J26" s="354"/>
      <c r="K26" s="354"/>
    </row>
    <row r="27" spans="1:11" s="197" customFormat="1" ht="15">
      <c r="A27" s="353" t="s">
        <v>260</v>
      </c>
      <c r="B27" s="353"/>
      <c r="C27" s="353"/>
      <c r="D27" s="354"/>
      <c r="E27" s="354"/>
      <c r="F27" s="354"/>
      <c r="G27" s="354"/>
      <c r="H27" s="354"/>
      <c r="I27" s="354"/>
      <c r="J27" s="354"/>
      <c r="K27" s="354"/>
    </row>
    <row r="28" spans="1:11">
      <c r="A28" s="357"/>
      <c r="B28" s="357"/>
      <c r="C28" s="357"/>
      <c r="D28" s="357"/>
      <c r="E28" s="357"/>
      <c r="F28" s="357"/>
      <c r="G28" s="357"/>
      <c r="H28" s="357"/>
      <c r="I28" s="357"/>
      <c r="J28" s="357"/>
      <c r="K28" s="357"/>
    </row>
    <row r="29" spans="1:11">
      <c r="A29" s="357"/>
      <c r="B29" s="357"/>
      <c r="C29" s="357"/>
      <c r="D29" s="357"/>
      <c r="E29" s="357"/>
      <c r="F29" s="357"/>
      <c r="G29" s="357"/>
      <c r="H29" s="357"/>
      <c r="I29" s="357"/>
      <c r="J29" s="357"/>
      <c r="K29" s="357"/>
    </row>
    <row r="30" spans="1:11">
      <c r="A30" s="358"/>
      <c r="B30" s="358"/>
      <c r="C30" s="358"/>
      <c r="D30" s="357"/>
      <c r="E30" s="357"/>
      <c r="F30" s="357"/>
      <c r="G30" s="357"/>
      <c r="H30" s="357"/>
      <c r="I30" s="357"/>
      <c r="J30" s="357"/>
      <c r="K30" s="357"/>
    </row>
    <row r="31" spans="1:11" ht="15">
      <c r="A31" s="359"/>
      <c r="B31" s="359"/>
      <c r="C31" s="359"/>
      <c r="D31" s="360" t="s">
        <v>95</v>
      </c>
      <c r="E31" s="359"/>
      <c r="F31" s="359"/>
      <c r="G31" s="361"/>
      <c r="H31" s="359"/>
      <c r="I31" s="359"/>
      <c r="J31" s="359"/>
      <c r="K31" s="359"/>
    </row>
    <row r="32" spans="1:11" ht="15">
      <c r="A32" s="359"/>
      <c r="B32" s="359"/>
      <c r="C32" s="359"/>
      <c r="D32" s="359"/>
      <c r="E32" s="362"/>
      <c r="F32" s="359"/>
      <c r="H32" s="362"/>
      <c r="I32" s="362"/>
      <c r="J32" s="363"/>
    </row>
    <row r="33" spans="4:9" ht="15">
      <c r="D33" s="359"/>
      <c r="E33" s="364" t="s">
        <v>250</v>
      </c>
      <c r="F33" s="359"/>
      <c r="H33" s="365" t="s">
        <v>255</v>
      </c>
      <c r="I33" s="365"/>
    </row>
    <row r="34" spans="4:9" ht="15">
      <c r="D34" s="359"/>
      <c r="E34" s="366" t="s">
        <v>126</v>
      </c>
      <c r="F34" s="359"/>
      <c r="H34" s="359" t="s">
        <v>251</v>
      </c>
      <c r="I34" s="359"/>
    </row>
    <row r="35" spans="4:9" ht="15">
      <c r="D35" s="359"/>
      <c r="E35" s="366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35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11.7109375" style="182" customWidth="1"/>
    <col min="2" max="2" width="21.5703125" style="182" customWidth="1"/>
    <col min="3" max="3" width="19.140625" style="182" customWidth="1"/>
    <col min="4" max="4" width="23.7109375" style="182" customWidth="1"/>
    <col min="5" max="6" width="16.5703125" style="182" bestFit="1" customWidth="1"/>
    <col min="7" max="7" width="17" style="182" customWidth="1"/>
    <col min="8" max="8" width="19" style="182" customWidth="1"/>
    <col min="9" max="9" width="24.42578125" style="182" customWidth="1"/>
    <col min="10" max="16384" width="9.140625" style="182"/>
  </cols>
  <sheetData>
    <row r="1" spans="1:13" customFormat="1" ht="15">
      <c r="A1" s="137" t="s">
        <v>393</v>
      </c>
      <c r="B1" s="138"/>
      <c r="C1" s="138"/>
      <c r="D1" s="138"/>
      <c r="E1" s="138"/>
      <c r="F1" s="138"/>
      <c r="G1" s="138"/>
      <c r="H1" s="144"/>
      <c r="I1" s="78" t="s">
        <v>96</v>
      </c>
    </row>
    <row r="2" spans="1:13" customFormat="1" ht="15">
      <c r="A2" s="105" t="s">
        <v>127</v>
      </c>
      <c r="B2" s="138"/>
      <c r="C2" s="138"/>
      <c r="D2" s="138"/>
      <c r="E2" s="138"/>
      <c r="F2" s="138"/>
      <c r="G2" s="138"/>
      <c r="H2" s="144"/>
      <c r="I2" s="202" t="str">
        <f>'ფორმა N1'!L2</f>
        <v>03.10.17-21.10.17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2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3" t="s">
        <v>475</v>
      </c>
      <c r="B5" s="80"/>
      <c r="C5" s="80"/>
      <c r="D5" s="205"/>
      <c r="E5" s="205"/>
      <c r="F5" s="205"/>
      <c r="G5" s="205"/>
      <c r="H5" s="205"/>
      <c r="I5" s="204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63</v>
      </c>
      <c r="B7" s="136" t="s">
        <v>346</v>
      </c>
      <c r="C7" s="136" t="s">
        <v>347</v>
      </c>
      <c r="D7" s="136" t="s">
        <v>352</v>
      </c>
      <c r="E7" s="136" t="s">
        <v>353</v>
      </c>
      <c r="F7" s="136" t="s">
        <v>348</v>
      </c>
      <c r="G7" s="136" t="s">
        <v>349</v>
      </c>
      <c r="H7" s="136" t="s">
        <v>360</v>
      </c>
      <c r="I7" s="136" t="s">
        <v>350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1"/>
      <c r="G9" s="201"/>
      <c r="H9" s="201"/>
      <c r="I9" s="26"/>
    </row>
    <row r="10" spans="1:13" customFormat="1" ht="15">
      <c r="A10" s="67">
        <v>2</v>
      </c>
      <c r="B10" s="26"/>
      <c r="C10" s="26"/>
      <c r="D10" s="26"/>
      <c r="E10" s="26"/>
      <c r="F10" s="201"/>
      <c r="G10" s="201"/>
      <c r="H10" s="201"/>
      <c r="I10" s="26"/>
    </row>
    <row r="11" spans="1:13" customFormat="1" ht="15">
      <c r="A11" s="67">
        <v>3</v>
      </c>
      <c r="B11" s="26"/>
      <c r="C11" s="26"/>
      <c r="D11" s="26"/>
      <c r="E11" s="26"/>
      <c r="F11" s="201"/>
      <c r="G11" s="201"/>
      <c r="H11" s="201"/>
      <c r="I11" s="26"/>
    </row>
    <row r="12" spans="1:13" customFormat="1" ht="15">
      <c r="A12" s="67">
        <v>4</v>
      </c>
      <c r="B12" s="26"/>
      <c r="C12" s="26"/>
      <c r="D12" s="26"/>
      <c r="E12" s="26"/>
      <c r="F12" s="201"/>
      <c r="G12" s="201"/>
      <c r="H12" s="201"/>
      <c r="I12" s="26"/>
    </row>
    <row r="13" spans="1:13" customFormat="1" ht="15">
      <c r="A13" s="67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5">
      <c r="A14" s="67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>
      <c r="A15" s="67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>
      <c r="A16" s="67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>
      <c r="A17" s="67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>
      <c r="A18" s="67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>
      <c r="A19" s="67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>
      <c r="A20" s="67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>
      <c r="A21" s="67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>
      <c r="A22" s="67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>
      <c r="A23" s="67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>
      <c r="A24" s="67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>
      <c r="A25" s="67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>
      <c r="A26" s="67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>
      <c r="A27" s="67" t="s">
        <v>260</v>
      </c>
      <c r="B27" s="26"/>
      <c r="C27" s="26"/>
      <c r="D27" s="26"/>
      <c r="E27" s="26"/>
      <c r="F27" s="201"/>
      <c r="G27" s="201"/>
      <c r="H27" s="201"/>
      <c r="I27" s="26"/>
    </row>
    <row r="28" spans="1:9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>
      <c r="A31" s="181"/>
      <c r="B31" s="183" t="s">
        <v>95</v>
      </c>
      <c r="C31" s="181"/>
      <c r="D31" s="181"/>
      <c r="E31" s="184"/>
      <c r="F31" s="181"/>
      <c r="G31" s="181"/>
      <c r="H31" s="181"/>
      <c r="I31" s="181"/>
    </row>
    <row r="32" spans="1:9" ht="15">
      <c r="A32" s="181"/>
      <c r="B32" s="181"/>
      <c r="C32" s="185"/>
      <c r="D32" s="181"/>
      <c r="F32" s="185"/>
      <c r="G32" s="211"/>
    </row>
    <row r="33" spans="2:6" ht="15">
      <c r="B33" s="181"/>
      <c r="C33" s="187" t="s">
        <v>250</v>
      </c>
      <c r="D33" s="181"/>
      <c r="F33" s="188" t="s">
        <v>255</v>
      </c>
    </row>
    <row r="34" spans="2:6" ht="15">
      <c r="B34" s="181"/>
      <c r="C34" s="189" t="s">
        <v>126</v>
      </c>
      <c r="D34" s="181"/>
      <c r="F34" s="181" t="s">
        <v>251</v>
      </c>
    </row>
    <row r="35" spans="2:6" ht="15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51"/>
  <sheetViews>
    <sheetView view="pageBreakPreview" zoomScale="80" zoomScaleSheetLayoutView="80" workbookViewId="0">
      <selection activeCell="I20" activeCellId="4" sqref="I16 I17 I18 I19 I20"/>
    </sheetView>
  </sheetViews>
  <sheetFormatPr defaultRowHeight="15"/>
  <cols>
    <col min="1" max="1" width="10" style="181" customWidth="1"/>
    <col min="2" max="2" width="20.28515625" style="181" customWidth="1"/>
    <col min="3" max="3" width="30" style="181" customWidth="1"/>
    <col min="4" max="4" width="29" style="181" customWidth="1"/>
    <col min="5" max="5" width="22.5703125" style="181" customWidth="1"/>
    <col min="6" max="6" width="20" style="181" customWidth="1"/>
    <col min="7" max="7" width="29.28515625" style="181" customWidth="1"/>
    <col min="8" max="8" width="27.140625" style="181" customWidth="1"/>
    <col min="9" max="9" width="26.42578125" style="181" customWidth="1"/>
    <col min="10" max="10" width="0.5703125" style="181" customWidth="1"/>
    <col min="11" max="16384" width="9.140625" style="181"/>
  </cols>
  <sheetData>
    <row r="1" spans="1:10">
      <c r="A1" s="74" t="s">
        <v>361</v>
      </c>
      <c r="B1" s="76"/>
      <c r="C1" s="76"/>
      <c r="D1" s="76"/>
      <c r="E1" s="76"/>
      <c r="F1" s="76"/>
      <c r="G1" s="76"/>
      <c r="H1" s="76"/>
      <c r="I1" s="160" t="s">
        <v>185</v>
      </c>
      <c r="J1" s="161"/>
    </row>
    <row r="2" spans="1:10">
      <c r="A2" s="76" t="s">
        <v>127</v>
      </c>
      <c r="B2" s="76"/>
      <c r="C2" s="76"/>
      <c r="D2" s="76"/>
      <c r="E2" s="76"/>
      <c r="F2" s="76"/>
      <c r="G2" s="76"/>
      <c r="H2" s="76"/>
      <c r="I2" s="162" t="str">
        <f>'ფორმა N1'!L2</f>
        <v>03.10.17-21.10.17</v>
      </c>
      <c r="J2" s="161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1"/>
    </row>
    <row r="4" spans="1:10">
      <c r="A4" s="77" t="str">
        <f>'[3]ფორმა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3" t="s">
        <v>475</v>
      </c>
      <c r="B5" s="203"/>
      <c r="C5" s="203"/>
      <c r="D5" s="203"/>
      <c r="E5" s="203"/>
      <c r="F5" s="203"/>
      <c r="G5" s="203"/>
      <c r="H5" s="203"/>
      <c r="I5" s="203"/>
      <c r="J5" s="188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3" t="s">
        <v>63</v>
      </c>
      <c r="B8" s="328" t="s">
        <v>343</v>
      </c>
      <c r="C8" s="329" t="s">
        <v>380</v>
      </c>
      <c r="D8" s="329" t="s">
        <v>381</v>
      </c>
      <c r="E8" s="329" t="s">
        <v>344</v>
      </c>
      <c r="F8" s="329" t="s">
        <v>357</v>
      </c>
      <c r="G8" s="329" t="s">
        <v>358</v>
      </c>
      <c r="H8" s="329" t="s">
        <v>382</v>
      </c>
      <c r="I8" s="164" t="s">
        <v>359</v>
      </c>
      <c r="J8" s="105"/>
    </row>
    <row r="9" spans="1:10">
      <c r="A9" s="166">
        <v>1</v>
      </c>
      <c r="B9" s="399">
        <v>41543</v>
      </c>
      <c r="C9" s="400" t="s">
        <v>481</v>
      </c>
      <c r="D9" s="400">
        <v>204488081</v>
      </c>
      <c r="E9" s="170" t="s">
        <v>482</v>
      </c>
      <c r="F9" s="170"/>
      <c r="G9" s="170">
        <v>1791</v>
      </c>
      <c r="H9" s="401"/>
      <c r="I9" s="401">
        <v>1791</v>
      </c>
      <c r="J9" s="105"/>
    </row>
    <row r="10" spans="1:10">
      <c r="A10" s="166">
        <v>2</v>
      </c>
      <c r="B10" s="402">
        <v>41531</v>
      </c>
      <c r="C10" s="403" t="s">
        <v>483</v>
      </c>
      <c r="D10" s="404">
        <v>36001003914</v>
      </c>
      <c r="E10" s="405" t="s">
        <v>484</v>
      </c>
      <c r="F10" s="401">
        <v>438</v>
      </c>
      <c r="G10" s="401">
        <v>438</v>
      </c>
      <c r="H10" s="401"/>
      <c r="I10" s="401">
        <v>438</v>
      </c>
      <c r="J10" s="105"/>
    </row>
    <row r="11" spans="1:10">
      <c r="A11" s="166">
        <v>3</v>
      </c>
      <c r="B11" s="406">
        <v>41527</v>
      </c>
      <c r="C11" s="403" t="s">
        <v>485</v>
      </c>
      <c r="D11" s="407">
        <v>3001011884</v>
      </c>
      <c r="E11" s="405" t="s">
        <v>484</v>
      </c>
      <c r="F11" s="401">
        <v>300</v>
      </c>
      <c r="G11" s="401">
        <v>600</v>
      </c>
      <c r="H11" s="401">
        <v>600</v>
      </c>
      <c r="I11" s="401">
        <v>300</v>
      </c>
      <c r="J11" s="105"/>
    </row>
    <row r="12" spans="1:10" ht="30">
      <c r="A12" s="166">
        <v>4</v>
      </c>
      <c r="B12" s="194"/>
      <c r="C12" s="171" t="s">
        <v>486</v>
      </c>
      <c r="D12" s="400">
        <v>205246857</v>
      </c>
      <c r="E12" s="170" t="s">
        <v>487</v>
      </c>
      <c r="F12" s="170"/>
      <c r="G12" s="170"/>
      <c r="H12" s="170"/>
      <c r="I12" s="170">
        <v>196207.98</v>
      </c>
      <c r="J12" s="105"/>
    </row>
    <row r="13" spans="1:10">
      <c r="A13" s="166">
        <v>5</v>
      </c>
      <c r="B13" s="194"/>
      <c r="C13" s="171" t="s">
        <v>488</v>
      </c>
      <c r="D13" s="408">
        <v>205075014</v>
      </c>
      <c r="E13" s="409" t="s">
        <v>489</v>
      </c>
      <c r="F13" s="170"/>
      <c r="G13" s="170"/>
      <c r="H13" s="170"/>
      <c r="I13" s="170">
        <v>826</v>
      </c>
      <c r="J13" s="105"/>
    </row>
    <row r="14" spans="1:10">
      <c r="A14" s="166">
        <v>6</v>
      </c>
      <c r="B14" s="194"/>
      <c r="C14" s="171" t="s">
        <v>490</v>
      </c>
      <c r="D14" s="171">
        <v>404893978</v>
      </c>
      <c r="E14" s="170" t="s">
        <v>491</v>
      </c>
      <c r="F14" s="170"/>
      <c r="G14" s="170"/>
      <c r="H14" s="170"/>
      <c r="I14" s="170">
        <v>20.97</v>
      </c>
      <c r="J14" s="105"/>
    </row>
    <row r="15" spans="1:10" ht="45">
      <c r="A15" s="166">
        <v>7</v>
      </c>
      <c r="B15" s="194">
        <v>43019</v>
      </c>
      <c r="C15" s="171" t="s">
        <v>652</v>
      </c>
      <c r="D15" s="171">
        <v>215113552</v>
      </c>
      <c r="E15" s="170" t="s">
        <v>653</v>
      </c>
      <c r="F15" s="170">
        <v>500</v>
      </c>
      <c r="G15" s="170"/>
      <c r="H15" s="170"/>
      <c r="I15" s="170">
        <v>500</v>
      </c>
      <c r="J15" s="105"/>
    </row>
    <row r="16" spans="1:10" ht="30">
      <c r="A16" s="166">
        <v>8</v>
      </c>
      <c r="B16" s="194"/>
      <c r="C16" s="171" t="s">
        <v>654</v>
      </c>
      <c r="D16" s="171">
        <v>415080227</v>
      </c>
      <c r="E16" s="170" t="s">
        <v>655</v>
      </c>
      <c r="F16" s="170"/>
      <c r="G16" s="170">
        <v>1880</v>
      </c>
      <c r="H16" s="170"/>
      <c r="I16" s="170">
        <v>1880</v>
      </c>
      <c r="J16" s="105"/>
    </row>
    <row r="17" spans="1:10" ht="30">
      <c r="A17" s="166">
        <v>9</v>
      </c>
      <c r="B17" s="194"/>
      <c r="C17" s="171" t="s">
        <v>656</v>
      </c>
      <c r="D17" s="171">
        <v>406173732</v>
      </c>
      <c r="E17" s="170" t="s">
        <v>655</v>
      </c>
      <c r="F17" s="170"/>
      <c r="G17" s="170">
        <v>625</v>
      </c>
      <c r="H17" s="170">
        <v>300</v>
      </c>
      <c r="I17" s="170">
        <v>325</v>
      </c>
      <c r="J17" s="105"/>
    </row>
    <row r="18" spans="1:10">
      <c r="A18" s="166">
        <v>10</v>
      </c>
      <c r="B18" s="194"/>
      <c r="C18" s="171" t="s">
        <v>657</v>
      </c>
      <c r="D18" s="171">
        <v>400196364</v>
      </c>
      <c r="E18" s="170" t="s">
        <v>658</v>
      </c>
      <c r="F18" s="170"/>
      <c r="G18" s="170">
        <v>333</v>
      </c>
      <c r="H18" s="170"/>
      <c r="I18" s="170">
        <v>333</v>
      </c>
      <c r="J18" s="105"/>
    </row>
    <row r="19" spans="1:10">
      <c r="A19" s="166">
        <v>11</v>
      </c>
      <c r="B19" s="194"/>
      <c r="C19" s="171" t="s">
        <v>659</v>
      </c>
      <c r="D19" s="171">
        <v>60001019819</v>
      </c>
      <c r="E19" s="170" t="s">
        <v>660</v>
      </c>
      <c r="F19" s="170"/>
      <c r="G19" s="170">
        <v>160</v>
      </c>
      <c r="H19" s="170"/>
      <c r="I19" s="170">
        <v>160</v>
      </c>
      <c r="J19" s="105"/>
    </row>
    <row r="20" spans="1:10">
      <c r="A20" s="166">
        <v>12</v>
      </c>
      <c r="B20" s="194"/>
      <c r="C20" s="171" t="s">
        <v>662</v>
      </c>
      <c r="D20" s="171">
        <v>445445046</v>
      </c>
      <c r="E20" s="170" t="s">
        <v>663</v>
      </c>
      <c r="F20" s="170"/>
      <c r="G20" s="170">
        <v>1570</v>
      </c>
      <c r="H20" s="170"/>
      <c r="I20" s="170">
        <v>1570</v>
      </c>
      <c r="J20" s="105"/>
    </row>
    <row r="21" spans="1:10" ht="30">
      <c r="A21" s="166">
        <v>13</v>
      </c>
      <c r="B21" s="194"/>
      <c r="C21" s="171" t="s">
        <v>661</v>
      </c>
      <c r="D21" s="171">
        <v>249271167</v>
      </c>
      <c r="E21" s="170" t="s">
        <v>655</v>
      </c>
      <c r="F21" s="170"/>
      <c r="G21" s="170">
        <v>16055</v>
      </c>
      <c r="H21" s="170"/>
      <c r="I21" s="170">
        <v>16055</v>
      </c>
      <c r="J21" s="105"/>
    </row>
    <row r="22" spans="1:10">
      <c r="A22" s="166">
        <v>14</v>
      </c>
      <c r="B22" s="194"/>
      <c r="C22" s="171"/>
      <c r="D22" s="171"/>
      <c r="E22" s="170"/>
      <c r="F22" s="170"/>
      <c r="G22" s="170"/>
      <c r="H22" s="170"/>
      <c r="I22" s="170"/>
      <c r="J22" s="105"/>
    </row>
    <row r="23" spans="1:10">
      <c r="A23" s="166">
        <v>15</v>
      </c>
      <c r="B23" s="194"/>
      <c r="C23" s="171"/>
      <c r="D23" s="171"/>
      <c r="E23" s="170"/>
      <c r="F23" s="170"/>
      <c r="G23" s="170"/>
      <c r="H23" s="170"/>
      <c r="I23" s="170"/>
      <c r="J23" s="105"/>
    </row>
    <row r="24" spans="1:10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5"/>
    </row>
    <row r="25" spans="1:10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5"/>
    </row>
    <row r="26" spans="1:10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5"/>
    </row>
    <row r="27" spans="1:10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5"/>
    </row>
    <row r="28" spans="1:10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5"/>
    </row>
    <row r="29" spans="1:10">
      <c r="A29" s="166">
        <v>21</v>
      </c>
      <c r="B29" s="194"/>
      <c r="C29" s="174"/>
      <c r="D29" s="174"/>
      <c r="E29" s="173"/>
      <c r="F29" s="173"/>
      <c r="G29" s="173"/>
      <c r="H29" s="241"/>
      <c r="I29" s="170"/>
      <c r="J29" s="105"/>
    </row>
    <row r="30" spans="1:10">
      <c r="A30" s="166">
        <v>22</v>
      </c>
      <c r="B30" s="194"/>
      <c r="C30" s="174"/>
      <c r="D30" s="174"/>
      <c r="E30" s="173"/>
      <c r="F30" s="173"/>
      <c r="G30" s="173"/>
      <c r="H30" s="241"/>
      <c r="I30" s="170"/>
      <c r="J30" s="105"/>
    </row>
    <row r="31" spans="1:10">
      <c r="A31" s="166">
        <v>23</v>
      </c>
      <c r="B31" s="194"/>
      <c r="C31" s="174"/>
      <c r="D31" s="174"/>
      <c r="E31" s="173"/>
      <c r="F31" s="173"/>
      <c r="G31" s="173"/>
      <c r="H31" s="241"/>
      <c r="I31" s="170"/>
      <c r="J31" s="105"/>
    </row>
    <row r="32" spans="1:10">
      <c r="A32" s="166">
        <v>24</v>
      </c>
      <c r="B32" s="194"/>
      <c r="C32" s="174"/>
      <c r="D32" s="174"/>
      <c r="E32" s="173"/>
      <c r="F32" s="173"/>
      <c r="G32" s="173"/>
      <c r="H32" s="241"/>
      <c r="I32" s="170"/>
      <c r="J32" s="105"/>
    </row>
    <row r="33" spans="1:12">
      <c r="A33" s="166">
        <v>25</v>
      </c>
      <c r="B33" s="194"/>
      <c r="C33" s="174"/>
      <c r="D33" s="174"/>
      <c r="E33" s="173"/>
      <c r="F33" s="173"/>
      <c r="G33" s="173"/>
      <c r="H33" s="241"/>
      <c r="I33" s="170"/>
      <c r="J33" s="105"/>
    </row>
    <row r="34" spans="1:12">
      <c r="A34" s="166">
        <v>26</v>
      </c>
      <c r="B34" s="194"/>
      <c r="C34" s="174"/>
      <c r="D34" s="174"/>
      <c r="E34" s="173"/>
      <c r="F34" s="173"/>
      <c r="G34" s="173"/>
      <c r="H34" s="241"/>
      <c r="I34" s="170"/>
      <c r="J34" s="105"/>
    </row>
    <row r="35" spans="1:12">
      <c r="A35" s="166">
        <v>27</v>
      </c>
      <c r="B35" s="194"/>
      <c r="C35" s="174"/>
      <c r="D35" s="174"/>
      <c r="E35" s="173"/>
      <c r="F35" s="173"/>
      <c r="G35" s="173"/>
      <c r="H35" s="241"/>
      <c r="I35" s="170"/>
      <c r="J35" s="105"/>
    </row>
    <row r="36" spans="1:12">
      <c r="A36" s="166">
        <v>28</v>
      </c>
      <c r="B36" s="194"/>
      <c r="C36" s="174"/>
      <c r="D36" s="174"/>
      <c r="E36" s="173"/>
      <c r="F36" s="173"/>
      <c r="G36" s="173"/>
      <c r="H36" s="241"/>
      <c r="I36" s="170"/>
      <c r="J36" s="105"/>
    </row>
    <row r="37" spans="1:12">
      <c r="A37" s="166">
        <v>29</v>
      </c>
      <c r="B37" s="194"/>
      <c r="C37" s="174"/>
      <c r="D37" s="174"/>
      <c r="E37" s="173"/>
      <c r="F37" s="173"/>
      <c r="G37" s="173"/>
      <c r="H37" s="241"/>
      <c r="I37" s="170"/>
      <c r="J37" s="105"/>
    </row>
    <row r="38" spans="1:12">
      <c r="A38" s="166" t="s">
        <v>260</v>
      </c>
      <c r="B38" s="194"/>
      <c r="C38" s="174"/>
      <c r="D38" s="174"/>
      <c r="E38" s="173"/>
      <c r="F38" s="173"/>
      <c r="G38" s="242"/>
      <c r="H38" s="251" t="s">
        <v>373</v>
      </c>
      <c r="I38" s="334">
        <f>SUM(I9:I37)</f>
        <v>220406.95</v>
      </c>
      <c r="J38" s="105"/>
    </row>
    <row r="40" spans="1:12">
      <c r="A40" s="181" t="s">
        <v>394</v>
      </c>
    </row>
    <row r="42" spans="1:12">
      <c r="B42" s="183" t="s">
        <v>95</v>
      </c>
      <c r="F42" s="184"/>
    </row>
    <row r="43" spans="1:12">
      <c r="F43" s="182"/>
      <c r="I43" s="182"/>
      <c r="J43" s="182"/>
      <c r="K43" s="182"/>
      <c r="L43" s="182"/>
    </row>
    <row r="44" spans="1:12">
      <c r="C44" s="185"/>
      <c r="F44" s="185"/>
      <c r="G44" s="185"/>
      <c r="H44" s="188"/>
      <c r="I44" s="186"/>
      <c r="J44" s="182"/>
      <c r="K44" s="182"/>
      <c r="L44" s="182"/>
    </row>
    <row r="45" spans="1:12">
      <c r="A45" s="182"/>
      <c r="C45" s="187" t="s">
        <v>250</v>
      </c>
      <c r="F45" s="188" t="s">
        <v>255</v>
      </c>
      <c r="G45" s="187"/>
      <c r="H45" s="187"/>
      <c r="I45" s="186"/>
      <c r="J45" s="182"/>
      <c r="K45" s="182"/>
      <c r="L45" s="182"/>
    </row>
    <row r="46" spans="1:12">
      <c r="A46" s="182"/>
      <c r="C46" s="189" t="s">
        <v>126</v>
      </c>
      <c r="F46" s="181" t="s">
        <v>251</v>
      </c>
      <c r="I46" s="182"/>
      <c r="J46" s="182"/>
      <c r="K46" s="182"/>
      <c r="L46" s="182"/>
    </row>
    <row r="47" spans="1:12" s="182" customFormat="1">
      <c r="B47" s="181"/>
      <c r="C47" s="189"/>
      <c r="G47" s="189"/>
      <c r="H47" s="189"/>
    </row>
    <row r="48" spans="1:12" s="182" customFormat="1" ht="12.75"/>
    <row r="49" s="182" customFormat="1" ht="12.75"/>
    <row r="50" s="182" customFormat="1" ht="12.75"/>
    <row r="51" s="182" customFormat="1" ht="12.75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2:B38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1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D34"/>
  <sheetViews>
    <sheetView tabSelected="1" view="pageBreakPreview" zoomScaleSheetLayoutView="100" workbookViewId="0">
      <selection activeCell="O36" sqref="O36"/>
    </sheetView>
  </sheetViews>
  <sheetFormatPr defaultRowHeight="12.75"/>
  <cols>
    <col min="1" max="1" width="7.28515625" style="197" customWidth="1"/>
    <col min="2" max="2" width="57.28515625" style="197" customWidth="1"/>
    <col min="3" max="3" width="24.140625" style="197" customWidth="1"/>
    <col min="4" max="16384" width="9.140625" style="197"/>
  </cols>
  <sheetData>
    <row r="1" spans="1:3" s="6" customFormat="1" ht="18.75" customHeight="1">
      <c r="A1" s="504" t="s">
        <v>455</v>
      </c>
      <c r="B1" s="504"/>
      <c r="C1" s="339" t="s">
        <v>96</v>
      </c>
    </row>
    <row r="2" spans="1:3" s="6" customFormat="1" ht="15">
      <c r="A2" s="504"/>
      <c r="B2" s="504"/>
      <c r="C2" s="390" t="str">
        <f>'ფორმა N1'!L2</f>
        <v>03.10.17-21.10.17</v>
      </c>
    </row>
    <row r="3" spans="1:3" s="6" customFormat="1" ht="15">
      <c r="A3" s="371" t="s">
        <v>127</v>
      </c>
      <c r="B3" s="337"/>
      <c r="C3" s="338"/>
    </row>
    <row r="4" spans="1:3" s="6" customFormat="1" ht="15">
      <c r="A4" s="114"/>
      <c r="B4" s="337"/>
      <c r="C4" s="338"/>
    </row>
    <row r="5" spans="1:3" s="21" customFormat="1" ht="15">
      <c r="A5" s="505" t="s">
        <v>256</v>
      </c>
      <c r="B5" s="505"/>
      <c r="C5" s="114"/>
    </row>
    <row r="6" spans="1:3" s="21" customFormat="1" ht="15">
      <c r="A6" s="506" t="s">
        <v>475</v>
      </c>
      <c r="B6" s="506"/>
      <c r="C6" s="114"/>
    </row>
    <row r="7" spans="1:3">
      <c r="A7" s="372"/>
      <c r="B7" s="372"/>
      <c r="C7" s="372"/>
    </row>
    <row r="8" spans="1:3">
      <c r="A8" s="372"/>
      <c r="B8" s="372"/>
      <c r="C8" s="372"/>
    </row>
    <row r="9" spans="1:3" ht="30" customHeight="1">
      <c r="A9" s="373" t="s">
        <v>63</v>
      </c>
      <c r="B9" s="373" t="s">
        <v>11</v>
      </c>
      <c r="C9" s="374" t="s">
        <v>9</v>
      </c>
    </row>
    <row r="10" spans="1:3" ht="15">
      <c r="A10" s="375">
        <v>1</v>
      </c>
      <c r="B10" s="376" t="s">
        <v>56</v>
      </c>
      <c r="C10" s="392">
        <f>'ფორმა N4'!D11+'ფორმა N5'!D9</f>
        <v>99911.19</v>
      </c>
    </row>
    <row r="11" spans="1:3" ht="15">
      <c r="A11" s="378">
        <v>1.1000000000000001</v>
      </c>
      <c r="B11" s="376" t="s">
        <v>456</v>
      </c>
      <c r="C11" s="393">
        <f>'ფორმა N4'!D39+'ფორმა N5'!D37</f>
        <v>21015</v>
      </c>
    </row>
    <row r="12" spans="1:3" ht="15">
      <c r="A12" s="379" t="s">
        <v>29</v>
      </c>
      <c r="B12" s="376" t="s">
        <v>457</v>
      </c>
      <c r="C12" s="393">
        <f>'ფორმა N4'!D40+'ფორმა N5'!D38</f>
        <v>0</v>
      </c>
    </row>
    <row r="13" spans="1:3" ht="15">
      <c r="A13" s="378">
        <v>1.2</v>
      </c>
      <c r="B13" s="376" t="s">
        <v>57</v>
      </c>
      <c r="C13" s="393">
        <f>'ფორმა N4'!D12+'ფორმა N5'!D10</f>
        <v>10875</v>
      </c>
    </row>
    <row r="14" spans="1:3" ht="15">
      <c r="A14" s="378">
        <v>1.3</v>
      </c>
      <c r="B14" s="376" t="s">
        <v>458</v>
      </c>
      <c r="C14" s="393">
        <f>'ფორმა N4'!D17+'ფორმა N5'!D15</f>
        <v>2740</v>
      </c>
    </row>
    <row r="15" spans="1:3" ht="15">
      <c r="A15" s="507"/>
      <c r="B15" s="507"/>
      <c r="C15" s="507"/>
    </row>
    <row r="16" spans="1:3" ht="30" customHeight="1">
      <c r="A16" s="373" t="s">
        <v>63</v>
      </c>
      <c r="B16" s="373" t="s">
        <v>231</v>
      </c>
      <c r="C16" s="374" t="s">
        <v>66</v>
      </c>
    </row>
    <row r="17" spans="1:4" ht="15">
      <c r="A17" s="375">
        <v>2</v>
      </c>
      <c r="B17" s="376" t="s">
        <v>459</v>
      </c>
      <c r="C17" s="377">
        <f>'ფორმა N2'!D9+'ფორმა N2'!C26+'ფორმა N3'!D9+'ფორმა N3'!C26</f>
        <v>625123</v>
      </c>
    </row>
    <row r="18" spans="1:4" ht="15">
      <c r="A18" s="380">
        <v>2.1</v>
      </c>
      <c r="B18" s="376" t="s">
        <v>460</v>
      </c>
      <c r="C18" s="376">
        <f>'ფორმა N2'!D17+'ფორმა N3'!D17</f>
        <v>589070</v>
      </c>
    </row>
    <row r="19" spans="1:4" ht="15">
      <c r="A19" s="380">
        <v>2.2000000000000002</v>
      </c>
      <c r="B19" s="376" t="s">
        <v>461</v>
      </c>
      <c r="C19" s="376">
        <f>'ფორმა N2'!D18+'ფორმა N3'!D18</f>
        <v>14687</v>
      </c>
    </row>
    <row r="20" spans="1:4" ht="15">
      <c r="A20" s="380">
        <v>2.2999999999999998</v>
      </c>
      <c r="B20" s="376" t="s">
        <v>462</v>
      </c>
      <c r="C20" s="381">
        <f>SUM(C21:C25)</f>
        <v>21231</v>
      </c>
    </row>
    <row r="21" spans="1:4" ht="15">
      <c r="A21" s="379" t="s">
        <v>463</v>
      </c>
      <c r="B21" s="382" t="s">
        <v>464</v>
      </c>
      <c r="C21" s="376">
        <f>'ფორმა N2'!D13+'ფორმა N3'!D13</f>
        <v>21231</v>
      </c>
    </row>
    <row r="22" spans="1:4" ht="15">
      <c r="A22" s="379" t="s">
        <v>465</v>
      </c>
      <c r="B22" s="382" t="s">
        <v>466</v>
      </c>
      <c r="C22" s="376">
        <f>'ფორმა N2'!C27+'ფორმა N3'!C27</f>
        <v>0</v>
      </c>
    </row>
    <row r="23" spans="1:4" ht="15">
      <c r="A23" s="379" t="s">
        <v>467</v>
      </c>
      <c r="B23" s="382" t="s">
        <v>468</v>
      </c>
      <c r="C23" s="376">
        <f>'ფორმა N2'!D14+'ფორმა N3'!D14</f>
        <v>0</v>
      </c>
    </row>
    <row r="24" spans="1:4" ht="15">
      <c r="A24" s="379" t="s">
        <v>469</v>
      </c>
      <c r="B24" s="382" t="s">
        <v>470</v>
      </c>
      <c r="C24" s="376">
        <f>'ფორმა N2'!C31+'ფორმა N3'!C31</f>
        <v>0</v>
      </c>
    </row>
    <row r="25" spans="1:4" ht="15">
      <c r="A25" s="379" t="s">
        <v>471</v>
      </c>
      <c r="B25" s="382" t="s">
        <v>472</v>
      </c>
      <c r="C25" s="376">
        <f>'ფორმა N2'!D11+'ფორმა N3'!D11</f>
        <v>0</v>
      </c>
    </row>
    <row r="26" spans="1:4" ht="15">
      <c r="A26" s="383"/>
      <c r="B26" s="384"/>
      <c r="C26" s="385"/>
    </row>
    <row r="27" spans="1:4" ht="15">
      <c r="A27" s="383"/>
      <c r="B27" s="384"/>
      <c r="C27" s="385"/>
    </row>
    <row r="28" spans="1:4" ht="15">
      <c r="A28" s="21"/>
      <c r="B28" s="21"/>
      <c r="C28" s="21"/>
      <c r="D28" s="386"/>
    </row>
    <row r="29" spans="1:4" ht="15">
      <c r="A29" s="195" t="s">
        <v>95</v>
      </c>
      <c r="B29" s="21"/>
      <c r="C29" s="21"/>
      <c r="D29" s="386"/>
    </row>
    <row r="30" spans="1:4" ht="15">
      <c r="A30" s="21"/>
      <c r="B30" s="21"/>
      <c r="C30" s="21"/>
      <c r="D30" s="386"/>
    </row>
    <row r="31" spans="1:4" ht="15">
      <c r="A31" s="21"/>
      <c r="B31" s="21"/>
      <c r="C31" s="21"/>
      <c r="D31" s="387"/>
    </row>
    <row r="32" spans="1:4" ht="15">
      <c r="B32" s="195" t="s">
        <v>253</v>
      </c>
      <c r="C32" s="21"/>
      <c r="D32" s="387"/>
    </row>
    <row r="33" spans="2:4" ht="15">
      <c r="B33" s="21" t="s">
        <v>252</v>
      </c>
      <c r="C33" s="21"/>
      <c r="D33" s="387"/>
    </row>
    <row r="34" spans="2:4">
      <c r="B34" s="388" t="s">
        <v>126</v>
      </c>
      <c r="D34" s="389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00B050"/>
    <pageSetUpPr fitToPage="1"/>
  </sheetPr>
  <dimension ref="A1:I46"/>
  <sheetViews>
    <sheetView showGridLines="0" view="pageBreakPreview" zoomScale="80" zoomScaleSheetLayoutView="80" workbookViewId="0">
      <selection activeCell="B26" sqref="B26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283</v>
      </c>
      <c r="B1" s="76"/>
      <c r="C1" s="483" t="s">
        <v>96</v>
      </c>
      <c r="D1" s="483"/>
      <c r="E1" s="108"/>
    </row>
    <row r="2" spans="1:7">
      <c r="A2" s="76" t="s">
        <v>127</v>
      </c>
      <c r="B2" s="76"/>
      <c r="C2" s="482" t="s">
        <v>651</v>
      </c>
      <c r="D2" s="482"/>
      <c r="E2" s="108"/>
    </row>
    <row r="3" spans="1:7">
      <c r="A3" s="74"/>
      <c r="B3" s="76"/>
      <c r="C3" s="75"/>
      <c r="D3" s="75"/>
      <c r="E3" s="108"/>
    </row>
    <row r="4" spans="1:7">
      <c r="A4" s="77" t="s">
        <v>256</v>
      </c>
      <c r="B4" s="102"/>
      <c r="C4" s="103"/>
      <c r="D4" s="76"/>
      <c r="E4" s="108"/>
    </row>
    <row r="5" spans="1:7">
      <c r="A5" s="333" t="s">
        <v>475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63</v>
      </c>
      <c r="B8" s="79" t="s">
        <v>231</v>
      </c>
      <c r="C8" s="79" t="s">
        <v>65</v>
      </c>
      <c r="D8" s="79" t="s">
        <v>66</v>
      </c>
      <c r="E8" s="108"/>
    </row>
    <row r="9" spans="1:7" s="7" customFormat="1" ht="16.5" customHeight="1">
      <c r="A9" s="219">
        <v>1</v>
      </c>
      <c r="B9" s="219" t="s">
        <v>64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68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29</v>
      </c>
      <c r="B11" s="88" t="s">
        <v>67</v>
      </c>
      <c r="C11" s="8"/>
      <c r="D11" s="8"/>
      <c r="E11" s="108"/>
    </row>
    <row r="12" spans="1:7" s="10" customFormat="1" ht="16.5" customHeight="1">
      <c r="A12" s="88" t="s">
        <v>30</v>
      </c>
      <c r="B12" s="88" t="s">
        <v>289</v>
      </c>
      <c r="C12" s="107">
        <f>SUM(C13:C15)</f>
        <v>0</v>
      </c>
      <c r="D12" s="107">
        <f>SUM(D13:D15)</f>
        <v>0</v>
      </c>
      <c r="E12" s="108"/>
      <c r="G12" s="68"/>
    </row>
    <row r="13" spans="1:7" s="3" customFormat="1" ht="16.5" customHeight="1">
      <c r="A13" s="97" t="s">
        <v>69</v>
      </c>
      <c r="B13" s="97" t="s">
        <v>292</v>
      </c>
      <c r="C13" s="8"/>
      <c r="D13" s="8"/>
      <c r="E13" s="108"/>
    </row>
    <row r="14" spans="1:7" s="3" customFormat="1" ht="16.5" customHeight="1">
      <c r="A14" s="97" t="s">
        <v>435</v>
      </c>
      <c r="B14" s="97" t="s">
        <v>434</v>
      </c>
      <c r="C14" s="8"/>
      <c r="D14" s="8"/>
      <c r="E14" s="108"/>
    </row>
    <row r="15" spans="1:7" s="3" customFormat="1" ht="16.5" customHeight="1">
      <c r="A15" s="97" t="s">
        <v>436</v>
      </c>
      <c r="B15" s="97" t="s">
        <v>85</v>
      </c>
      <c r="C15" s="8"/>
      <c r="D15" s="8"/>
      <c r="E15" s="108"/>
    </row>
    <row r="16" spans="1:7" s="3" customFormat="1" ht="16.5" customHeight="1">
      <c r="A16" s="88" t="s">
        <v>70</v>
      </c>
      <c r="B16" s="88" t="s">
        <v>71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72</v>
      </c>
      <c r="B17" s="97" t="s">
        <v>74</v>
      </c>
      <c r="C17" s="8"/>
      <c r="D17" s="8"/>
      <c r="E17" s="108"/>
    </row>
    <row r="18" spans="1:5" s="3" customFormat="1" ht="30">
      <c r="A18" s="97" t="s">
        <v>73</v>
      </c>
      <c r="B18" s="97" t="s">
        <v>97</v>
      </c>
      <c r="C18" s="8"/>
      <c r="D18" s="8"/>
      <c r="E18" s="108"/>
    </row>
    <row r="19" spans="1:5" s="3" customFormat="1" ht="16.5" customHeight="1">
      <c r="A19" s="88" t="s">
        <v>75</v>
      </c>
      <c r="B19" s="88" t="s">
        <v>370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76</v>
      </c>
      <c r="B20" s="97" t="s">
        <v>77</v>
      </c>
      <c r="C20" s="8"/>
      <c r="D20" s="8"/>
      <c r="E20" s="108"/>
    </row>
    <row r="21" spans="1:5" s="3" customFormat="1" ht="30">
      <c r="A21" s="97" t="s">
        <v>80</v>
      </c>
      <c r="B21" s="97" t="s">
        <v>78</v>
      </c>
      <c r="C21" s="8"/>
      <c r="D21" s="8"/>
      <c r="E21" s="108"/>
    </row>
    <row r="22" spans="1:5" s="3" customFormat="1" ht="16.5" customHeight="1">
      <c r="A22" s="97" t="s">
        <v>81</v>
      </c>
      <c r="B22" s="97" t="s">
        <v>79</v>
      </c>
      <c r="C22" s="8"/>
      <c r="D22" s="8"/>
      <c r="E22" s="108"/>
    </row>
    <row r="23" spans="1:5" s="3" customFormat="1" ht="16.5" customHeight="1">
      <c r="A23" s="97" t="s">
        <v>82</v>
      </c>
      <c r="B23" s="97" t="s">
        <v>383</v>
      </c>
      <c r="C23" s="8"/>
      <c r="D23" s="8"/>
      <c r="E23" s="108"/>
    </row>
    <row r="24" spans="1:5" s="3" customFormat="1" ht="16.5" customHeight="1">
      <c r="A24" s="88" t="s">
        <v>83</v>
      </c>
      <c r="B24" s="88" t="s">
        <v>384</v>
      </c>
      <c r="C24" s="243"/>
      <c r="D24" s="8"/>
      <c r="E24" s="108"/>
    </row>
    <row r="25" spans="1:5" s="3" customFormat="1">
      <c r="A25" s="88" t="s">
        <v>233</v>
      </c>
      <c r="B25" s="88" t="s">
        <v>664</v>
      </c>
      <c r="C25" s="8"/>
      <c r="D25" s="8"/>
      <c r="E25" s="108"/>
    </row>
    <row r="26" spans="1:5" ht="16.5" customHeight="1">
      <c r="A26" s="87">
        <v>1.2</v>
      </c>
      <c r="B26" s="87" t="s">
        <v>84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31</v>
      </c>
      <c r="B27" s="88" t="s">
        <v>292</v>
      </c>
      <c r="C27" s="107">
        <f>SUM(C28:C30)</f>
        <v>0</v>
      </c>
      <c r="D27" s="107">
        <f>SUM(D28:D30)</f>
        <v>0</v>
      </c>
      <c r="E27" s="108"/>
    </row>
    <row r="28" spans="1:5">
      <c r="A28" s="227" t="s">
        <v>86</v>
      </c>
      <c r="B28" s="227" t="s">
        <v>290</v>
      </c>
      <c r="C28" s="8"/>
      <c r="D28" s="8"/>
      <c r="E28" s="108"/>
    </row>
    <row r="29" spans="1:5">
      <c r="A29" s="227" t="s">
        <v>87</v>
      </c>
      <c r="B29" s="227" t="s">
        <v>293</v>
      </c>
      <c r="C29" s="8"/>
      <c r="D29" s="8"/>
      <c r="E29" s="108"/>
    </row>
    <row r="30" spans="1:5">
      <c r="A30" s="227" t="s">
        <v>391</v>
      </c>
      <c r="B30" s="227" t="s">
        <v>291</v>
      </c>
      <c r="C30" s="8"/>
      <c r="D30" s="8"/>
      <c r="E30" s="108"/>
    </row>
    <row r="31" spans="1:5">
      <c r="A31" s="88" t="s">
        <v>32</v>
      </c>
      <c r="B31" s="88" t="s">
        <v>434</v>
      </c>
      <c r="C31" s="107">
        <f>SUM(C32:C34)</f>
        <v>0</v>
      </c>
      <c r="D31" s="107">
        <f>SUM(D32:D34)</f>
        <v>0</v>
      </c>
      <c r="E31" s="108"/>
    </row>
    <row r="32" spans="1:5">
      <c r="A32" s="227" t="s">
        <v>12</v>
      </c>
      <c r="B32" s="227" t="s">
        <v>437</v>
      </c>
      <c r="C32" s="8"/>
      <c r="D32" s="8"/>
      <c r="E32" s="108"/>
    </row>
    <row r="33" spans="1:9">
      <c r="A33" s="227" t="s">
        <v>13</v>
      </c>
      <c r="B33" s="227" t="s">
        <v>438</v>
      </c>
      <c r="C33" s="8"/>
      <c r="D33" s="8"/>
      <c r="E33" s="108"/>
    </row>
    <row r="34" spans="1:9">
      <c r="A34" s="227" t="s">
        <v>263</v>
      </c>
      <c r="B34" s="227" t="s">
        <v>439</v>
      </c>
      <c r="C34" s="8"/>
      <c r="D34" s="8"/>
      <c r="E34" s="108"/>
    </row>
    <row r="35" spans="1:9">
      <c r="A35" s="88" t="s">
        <v>33</v>
      </c>
      <c r="B35" s="240" t="s">
        <v>389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95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253</v>
      </c>
      <c r="D43" s="111"/>
      <c r="E43" s="110"/>
      <c r="F43" s="110"/>
      <c r="G43"/>
      <c r="H43"/>
      <c r="I43"/>
    </row>
    <row r="44" spans="1:9">
      <c r="A44"/>
      <c r="B44" s="2" t="s">
        <v>252</v>
      </c>
      <c r="D44" s="111"/>
      <c r="E44" s="110"/>
      <c r="F44" s="110"/>
      <c r="G44"/>
      <c r="H44"/>
      <c r="I44"/>
    </row>
    <row r="45" spans="1:9" customFormat="1" ht="12.75">
      <c r="B45" s="66" t="s">
        <v>126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206</v>
      </c>
      <c r="C1" t="s">
        <v>186</v>
      </c>
      <c r="E1" t="s">
        <v>213</v>
      </c>
      <c r="G1" t="s">
        <v>222</v>
      </c>
    </row>
    <row r="2" spans="1:7" ht="15">
      <c r="A2" s="63">
        <v>40907</v>
      </c>
      <c r="C2" t="s">
        <v>187</v>
      </c>
      <c r="E2" t="s">
        <v>218</v>
      </c>
      <c r="G2" s="65" t="s">
        <v>223</v>
      </c>
    </row>
    <row r="3" spans="1:7" ht="15">
      <c r="A3" s="63">
        <v>40908</v>
      </c>
      <c r="C3" t="s">
        <v>188</v>
      </c>
      <c r="E3" t="s">
        <v>219</v>
      </c>
      <c r="G3" s="65" t="s">
        <v>224</v>
      </c>
    </row>
    <row r="4" spans="1:7" ht="15">
      <c r="A4" s="63">
        <v>40909</v>
      </c>
      <c r="C4" t="s">
        <v>189</v>
      </c>
      <c r="E4" t="s">
        <v>220</v>
      </c>
      <c r="G4" s="65" t="s">
        <v>225</v>
      </c>
    </row>
    <row r="5" spans="1:7">
      <c r="A5" s="63">
        <v>40910</v>
      </c>
      <c r="C5" t="s">
        <v>190</v>
      </c>
      <c r="E5" t="s">
        <v>221</v>
      </c>
    </row>
    <row r="6" spans="1:7">
      <c r="A6" s="63">
        <v>40911</v>
      </c>
      <c r="C6" t="s">
        <v>191</v>
      </c>
    </row>
    <row r="7" spans="1:7">
      <c r="A7" s="63">
        <v>40912</v>
      </c>
      <c r="C7" t="s">
        <v>192</v>
      </c>
    </row>
    <row r="8" spans="1:7">
      <c r="A8" s="63">
        <v>40913</v>
      </c>
      <c r="C8" t="s">
        <v>193</v>
      </c>
    </row>
    <row r="9" spans="1:7">
      <c r="A9" s="63">
        <v>40914</v>
      </c>
      <c r="C9" t="s">
        <v>194</v>
      </c>
    </row>
    <row r="10" spans="1:7">
      <c r="A10" s="63">
        <v>40915</v>
      </c>
      <c r="C10" t="s">
        <v>195</v>
      </c>
    </row>
    <row r="11" spans="1:7">
      <c r="A11" s="63">
        <v>40916</v>
      </c>
      <c r="C11" t="s">
        <v>196</v>
      </c>
    </row>
    <row r="12" spans="1:7">
      <c r="A12" s="63">
        <v>40917</v>
      </c>
      <c r="C12" t="s">
        <v>197</v>
      </c>
    </row>
    <row r="13" spans="1:7">
      <c r="A13" s="63">
        <v>40918</v>
      </c>
      <c r="C13" t="s">
        <v>198</v>
      </c>
    </row>
    <row r="14" spans="1:7">
      <c r="A14" s="63">
        <v>40919</v>
      </c>
      <c r="C14" t="s">
        <v>199</v>
      </c>
    </row>
    <row r="15" spans="1:7">
      <c r="A15" s="63">
        <v>40920</v>
      </c>
      <c r="C15" t="s">
        <v>200</v>
      </c>
    </row>
    <row r="16" spans="1:7">
      <c r="A16" s="63">
        <v>40921</v>
      </c>
      <c r="C16" t="s">
        <v>201</v>
      </c>
    </row>
    <row r="17" spans="1:3">
      <c r="A17" s="63">
        <v>40922</v>
      </c>
      <c r="C17" t="s">
        <v>202</v>
      </c>
    </row>
    <row r="18" spans="1:3">
      <c r="A18" s="63">
        <v>40923</v>
      </c>
      <c r="C18" t="s">
        <v>203</v>
      </c>
    </row>
    <row r="19" spans="1:3">
      <c r="A19" s="63">
        <v>40924</v>
      </c>
      <c r="C19" t="s">
        <v>204</v>
      </c>
    </row>
    <row r="20" spans="1:3">
      <c r="A20" s="63">
        <v>40925</v>
      </c>
      <c r="C20" t="s">
        <v>205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00B050"/>
    <pageSetUpPr fitToPage="1"/>
  </sheetPr>
  <dimension ref="A1:L46"/>
  <sheetViews>
    <sheetView showGridLines="0" view="pageBreakPreview" zoomScale="80" zoomScaleSheetLayoutView="80" workbookViewId="0">
      <selection activeCell="B38" sqref="B38"/>
    </sheetView>
  </sheetViews>
  <sheetFormatPr defaultRowHeight="15"/>
  <cols>
    <col min="1" max="1" width="14.28515625" style="21" bestFit="1" customWidth="1"/>
    <col min="2" max="2" width="80" style="236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254</v>
      </c>
      <c r="B1" s="232"/>
      <c r="C1" s="483" t="s">
        <v>96</v>
      </c>
      <c r="D1" s="483"/>
      <c r="E1" s="113"/>
    </row>
    <row r="2" spans="1:12" s="6" customFormat="1">
      <c r="A2" s="76" t="s">
        <v>127</v>
      </c>
      <c r="B2" s="232"/>
      <c r="C2" s="484" t="s">
        <v>651</v>
      </c>
      <c r="D2" s="484"/>
      <c r="E2" s="113"/>
    </row>
    <row r="3" spans="1:12" s="6" customFormat="1">
      <c r="A3" s="76"/>
      <c r="B3" s="232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3"/>
      <c r="C4" s="76"/>
      <c r="D4" s="76"/>
      <c r="E4" s="108"/>
      <c r="L4" s="6"/>
    </row>
    <row r="5" spans="1:12" s="2" customFormat="1">
      <c r="A5" s="119" t="s">
        <v>475</v>
      </c>
      <c r="B5" s="234"/>
      <c r="C5" s="60"/>
      <c r="D5" s="60"/>
      <c r="E5" s="108"/>
    </row>
    <row r="6" spans="1:12" s="2" customFormat="1">
      <c r="A6" s="77"/>
      <c r="B6" s="233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63</v>
      </c>
      <c r="B8" s="79" t="s">
        <v>231</v>
      </c>
      <c r="C8" s="79" t="s">
        <v>65</v>
      </c>
      <c r="D8" s="79" t="s">
        <v>66</v>
      </c>
      <c r="E8" s="113"/>
      <c r="F8" s="20"/>
    </row>
    <row r="9" spans="1:12" s="7" customFormat="1">
      <c r="A9" s="219">
        <v>1</v>
      </c>
      <c r="B9" s="219" t="s">
        <v>64</v>
      </c>
      <c r="C9" s="85">
        <f>SUM(C10,C26)</f>
        <v>624988</v>
      </c>
      <c r="D9" s="85">
        <f>SUM(D10,D26)</f>
        <v>625123</v>
      </c>
      <c r="E9" s="113"/>
    </row>
    <row r="10" spans="1:12" s="7" customFormat="1">
      <c r="A10" s="87">
        <v>1.1000000000000001</v>
      </c>
      <c r="B10" s="87" t="s">
        <v>68</v>
      </c>
      <c r="C10" s="85">
        <f>SUM(C11,C12,C16,C19,C25,C26)</f>
        <v>624988</v>
      </c>
      <c r="D10" s="85">
        <f>SUM(D11,D12,D16,D19,D24,D25)</f>
        <v>625123</v>
      </c>
      <c r="E10" s="113"/>
    </row>
    <row r="11" spans="1:12" s="9" customFormat="1" ht="18">
      <c r="A11" s="88" t="s">
        <v>29</v>
      </c>
      <c r="B11" s="88" t="s">
        <v>67</v>
      </c>
      <c r="C11" s="8"/>
      <c r="D11" s="8"/>
      <c r="E11" s="113"/>
    </row>
    <row r="12" spans="1:12" s="10" customFormat="1">
      <c r="A12" s="88" t="s">
        <v>30</v>
      </c>
      <c r="B12" s="88" t="s">
        <v>289</v>
      </c>
      <c r="C12" s="107">
        <f>SUM(C13:C15)</f>
        <v>21231</v>
      </c>
      <c r="D12" s="107">
        <f>SUM(D13:D15)</f>
        <v>21231</v>
      </c>
      <c r="E12" s="113"/>
    </row>
    <row r="13" spans="1:12" s="3" customFormat="1">
      <c r="A13" s="97" t="s">
        <v>69</v>
      </c>
      <c r="B13" s="97" t="s">
        <v>292</v>
      </c>
      <c r="C13" s="8">
        <v>21231</v>
      </c>
      <c r="D13" s="8">
        <v>21231</v>
      </c>
      <c r="E13" s="113"/>
    </row>
    <row r="14" spans="1:12" s="3" customFormat="1">
      <c r="A14" s="97" t="s">
        <v>435</v>
      </c>
      <c r="B14" s="97" t="s">
        <v>434</v>
      </c>
      <c r="C14" s="8"/>
      <c r="D14" s="8"/>
      <c r="E14" s="113"/>
    </row>
    <row r="15" spans="1:12" s="3" customFormat="1">
      <c r="A15" s="97" t="s">
        <v>436</v>
      </c>
      <c r="B15" s="97" t="s">
        <v>85</v>
      </c>
      <c r="C15" s="8"/>
      <c r="D15" s="8"/>
      <c r="E15" s="113"/>
    </row>
    <row r="16" spans="1:12" s="3" customFormat="1">
      <c r="A16" s="88" t="s">
        <v>70</v>
      </c>
      <c r="B16" s="88" t="s">
        <v>71</v>
      </c>
      <c r="C16" s="107">
        <f>SUM(C17:C18)</f>
        <v>603757</v>
      </c>
      <c r="D16" s="107">
        <f>SUM(D17:D18)</f>
        <v>603757</v>
      </c>
      <c r="E16" s="113"/>
    </row>
    <row r="17" spans="1:5" s="3" customFormat="1">
      <c r="A17" s="97" t="s">
        <v>72</v>
      </c>
      <c r="B17" s="97" t="s">
        <v>74</v>
      </c>
      <c r="C17" s="8">
        <v>589070</v>
      </c>
      <c r="D17" s="8">
        <v>589070</v>
      </c>
      <c r="E17" s="113"/>
    </row>
    <row r="18" spans="1:5" s="3" customFormat="1" ht="30">
      <c r="A18" s="97" t="s">
        <v>73</v>
      </c>
      <c r="B18" s="97" t="s">
        <v>97</v>
      </c>
      <c r="C18" s="8">
        <v>14687</v>
      </c>
      <c r="D18" s="8">
        <v>14687</v>
      </c>
      <c r="E18" s="113"/>
    </row>
    <row r="19" spans="1:5" s="3" customFormat="1">
      <c r="A19" s="88" t="s">
        <v>75</v>
      </c>
      <c r="B19" s="88" t="s">
        <v>370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76</v>
      </c>
      <c r="B20" s="97" t="s">
        <v>77</v>
      </c>
      <c r="C20" s="8"/>
      <c r="D20" s="8"/>
      <c r="E20" s="113"/>
    </row>
    <row r="21" spans="1:5" s="3" customFormat="1" ht="30">
      <c r="A21" s="97" t="s">
        <v>80</v>
      </c>
      <c r="B21" s="97" t="s">
        <v>78</v>
      </c>
      <c r="C21" s="8"/>
      <c r="D21" s="8"/>
      <c r="E21" s="113"/>
    </row>
    <row r="22" spans="1:5" s="3" customFormat="1">
      <c r="A22" s="97" t="s">
        <v>81</v>
      </c>
      <c r="B22" s="97" t="s">
        <v>79</v>
      </c>
      <c r="C22" s="8"/>
      <c r="D22" s="8"/>
      <c r="E22" s="113"/>
    </row>
    <row r="23" spans="1:5" s="3" customFormat="1">
      <c r="A23" s="97" t="s">
        <v>82</v>
      </c>
      <c r="B23" s="97" t="s">
        <v>383</v>
      </c>
      <c r="C23" s="8"/>
      <c r="D23" s="8"/>
      <c r="E23" s="113"/>
    </row>
    <row r="24" spans="1:5" s="3" customFormat="1">
      <c r="A24" s="88" t="s">
        <v>83</v>
      </c>
      <c r="B24" s="88" t="s">
        <v>384</v>
      </c>
      <c r="C24" s="243"/>
      <c r="D24" s="8"/>
      <c r="E24" s="113"/>
    </row>
    <row r="25" spans="1:5" s="3" customFormat="1">
      <c r="A25" s="88" t="s">
        <v>233</v>
      </c>
      <c r="B25" s="88" t="s">
        <v>664</v>
      </c>
      <c r="C25" s="8"/>
      <c r="D25" s="8">
        <v>135</v>
      </c>
      <c r="E25" s="113"/>
    </row>
    <row r="26" spans="1:5">
      <c r="A26" s="87">
        <v>1.2</v>
      </c>
      <c r="B26" s="87" t="s">
        <v>84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31</v>
      </c>
      <c r="B27" s="88" t="s">
        <v>292</v>
      </c>
      <c r="C27" s="107">
        <f>SUM(C28:C30)</f>
        <v>0</v>
      </c>
      <c r="D27" s="107">
        <f>SUM(D28:D30)</f>
        <v>0</v>
      </c>
      <c r="E27" s="113"/>
    </row>
    <row r="28" spans="1:5">
      <c r="A28" s="227" t="s">
        <v>86</v>
      </c>
      <c r="B28" s="227" t="s">
        <v>290</v>
      </c>
      <c r="C28" s="8"/>
      <c r="D28" s="8"/>
      <c r="E28" s="113"/>
    </row>
    <row r="29" spans="1:5">
      <c r="A29" s="227" t="s">
        <v>87</v>
      </c>
      <c r="B29" s="227" t="s">
        <v>293</v>
      </c>
      <c r="C29" s="8"/>
      <c r="D29" s="8"/>
      <c r="E29" s="113"/>
    </row>
    <row r="30" spans="1:5">
      <c r="A30" s="227" t="s">
        <v>391</v>
      </c>
      <c r="B30" s="227" t="s">
        <v>291</v>
      </c>
      <c r="C30" s="8"/>
      <c r="D30" s="8"/>
      <c r="E30" s="113"/>
    </row>
    <row r="31" spans="1:5">
      <c r="A31" s="88" t="s">
        <v>32</v>
      </c>
      <c r="B31" s="88" t="s">
        <v>434</v>
      </c>
      <c r="C31" s="107">
        <f>SUM(C32:C34)</f>
        <v>0</v>
      </c>
      <c r="D31" s="107">
        <f>SUM(D32:D34)</f>
        <v>0</v>
      </c>
      <c r="E31" s="113"/>
    </row>
    <row r="32" spans="1:5">
      <c r="A32" s="227" t="s">
        <v>12</v>
      </c>
      <c r="B32" s="227" t="s">
        <v>437</v>
      </c>
      <c r="C32" s="8"/>
      <c r="D32" s="8"/>
      <c r="E32" s="113"/>
    </row>
    <row r="33" spans="1:9">
      <c r="A33" s="227" t="s">
        <v>13</v>
      </c>
      <c r="B33" s="227" t="s">
        <v>438</v>
      </c>
      <c r="C33" s="8"/>
      <c r="D33" s="8"/>
      <c r="E33" s="113"/>
    </row>
    <row r="34" spans="1:9">
      <c r="A34" s="227" t="s">
        <v>263</v>
      </c>
      <c r="B34" s="227" t="s">
        <v>439</v>
      </c>
      <c r="C34" s="8"/>
      <c r="D34" s="8"/>
      <c r="E34" s="113"/>
    </row>
    <row r="35" spans="1:9" s="23" customFormat="1">
      <c r="A35" s="88" t="s">
        <v>33</v>
      </c>
      <c r="B35" s="240" t="s">
        <v>389</v>
      </c>
      <c r="C35" s="8"/>
      <c r="D35" s="8"/>
    </row>
    <row r="36" spans="1:9" s="2" customFormat="1">
      <c r="A36" s="1"/>
      <c r="B36" s="235"/>
      <c r="E36" s="5"/>
    </row>
    <row r="37" spans="1:9" s="2" customFormat="1">
      <c r="B37" s="235"/>
      <c r="E37" s="5"/>
    </row>
    <row r="38" spans="1:9">
      <c r="A38" s="1"/>
    </row>
    <row r="39" spans="1:9">
      <c r="A39" s="2"/>
    </row>
    <row r="40" spans="1:9" s="2" customFormat="1">
      <c r="A40" s="69" t="s">
        <v>95</v>
      </c>
      <c r="B40" s="235"/>
      <c r="E40" s="5"/>
    </row>
    <row r="41" spans="1:9" s="2" customFormat="1">
      <c r="B41" s="235"/>
      <c r="E41"/>
      <c r="F41"/>
      <c r="G41"/>
      <c r="H41"/>
      <c r="I41"/>
    </row>
    <row r="42" spans="1:9" s="2" customFormat="1">
      <c r="B42" s="235"/>
      <c r="D42" s="12"/>
      <c r="E42"/>
      <c r="F42"/>
      <c r="G42"/>
      <c r="H42"/>
      <c r="I42"/>
    </row>
    <row r="43" spans="1:9" s="2" customFormat="1">
      <c r="A43"/>
      <c r="B43" s="237" t="s">
        <v>387</v>
      </c>
      <c r="D43" s="12"/>
      <c r="E43"/>
      <c r="F43"/>
      <c r="G43"/>
      <c r="H43"/>
      <c r="I43"/>
    </row>
    <row r="44" spans="1:9" s="2" customFormat="1">
      <c r="A44"/>
      <c r="B44" s="235" t="s">
        <v>252</v>
      </c>
      <c r="D44" s="12"/>
      <c r="E44"/>
      <c r="F44"/>
      <c r="G44"/>
      <c r="H44"/>
      <c r="I44"/>
    </row>
    <row r="45" spans="1:9" customFormat="1" ht="12.75">
      <c r="B45" s="238" t="s">
        <v>126</v>
      </c>
    </row>
    <row r="46" spans="1:9" customFormat="1" ht="12.75">
      <c r="B46" s="23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I9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451</v>
      </c>
      <c r="B1" s="216"/>
      <c r="C1" s="483" t="s">
        <v>96</v>
      </c>
      <c r="D1" s="483"/>
      <c r="E1" s="91"/>
    </row>
    <row r="2" spans="1:5" s="6" customFormat="1">
      <c r="A2" s="368" t="s">
        <v>452</v>
      </c>
      <c r="B2" s="216"/>
      <c r="C2" s="482" t="str">
        <f>'ფორმა N1'!L2</f>
        <v>03.10.17-21.10.17</v>
      </c>
      <c r="D2" s="482"/>
      <c r="E2" s="91"/>
    </row>
    <row r="3" spans="1:5" s="6" customFormat="1">
      <c r="A3" s="368" t="s">
        <v>450</v>
      </c>
      <c r="B3" s="216"/>
      <c r="C3" s="217"/>
      <c r="D3" s="217"/>
      <c r="E3" s="91"/>
    </row>
    <row r="4" spans="1:5" s="6" customFormat="1">
      <c r="A4" s="76" t="s">
        <v>127</v>
      </c>
      <c r="B4" s="216"/>
      <c r="C4" s="217"/>
      <c r="D4" s="217"/>
      <c r="E4" s="91"/>
    </row>
    <row r="5" spans="1:5" s="6" customFormat="1">
      <c r="A5" s="76"/>
      <c r="B5" s="216"/>
      <c r="C5" s="217"/>
      <c r="D5" s="217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18" t="s">
        <v>475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6"/>
      <c r="B9" s="216"/>
      <c r="C9" s="78"/>
      <c r="D9" s="78"/>
      <c r="E9" s="91"/>
    </row>
    <row r="10" spans="1:5" s="6" customFormat="1" ht="30">
      <c r="A10" s="89" t="s">
        <v>63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19">
        <v>1</v>
      </c>
      <c r="B11" s="219" t="s">
        <v>56</v>
      </c>
      <c r="C11" s="82">
        <f>SUM(C12,C16,C56,C59,C60,C61,C79)</f>
        <v>0</v>
      </c>
      <c r="D11" s="82">
        <f>SUM(D12,D16,D56,D59,D60,D61,D67,D75,D76)</f>
        <v>0</v>
      </c>
      <c r="E11" s="220"/>
    </row>
    <row r="12" spans="1:5" s="9" customFormat="1" ht="18">
      <c r="A12" s="87">
        <v>1.1000000000000001</v>
      </c>
      <c r="B12" s="87" t="s">
        <v>57</v>
      </c>
      <c r="C12" s="83">
        <f>SUM(C13:C14)</f>
        <v>0</v>
      </c>
      <c r="D12" s="83">
        <f>SUM(D13:D14)</f>
        <v>0</v>
      </c>
      <c r="E12" s="93"/>
    </row>
    <row r="13" spans="1:5" s="10" customFormat="1">
      <c r="A13" s="88" t="s">
        <v>29</v>
      </c>
      <c r="B13" s="88" t="s">
        <v>58</v>
      </c>
      <c r="C13" s="4"/>
      <c r="D13" s="4"/>
      <c r="E13" s="94"/>
    </row>
    <row r="14" spans="1:5" s="3" customFormat="1">
      <c r="A14" s="88" t="s">
        <v>30</v>
      </c>
      <c r="B14" s="88" t="s">
        <v>0</v>
      </c>
      <c r="C14" s="4"/>
      <c r="D14" s="4"/>
      <c r="E14" s="95"/>
    </row>
    <row r="15" spans="1:5" s="3" customFormat="1">
      <c r="A15" s="369" t="s">
        <v>453</v>
      </c>
      <c r="B15" s="370" t="s">
        <v>454</v>
      </c>
      <c r="C15" s="4"/>
      <c r="D15" s="4"/>
      <c r="E15" s="95"/>
    </row>
    <row r="16" spans="1:5" s="7" customFormat="1">
      <c r="A16" s="87">
        <v>1.2</v>
      </c>
      <c r="B16" s="87" t="s">
        <v>59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0"/>
    </row>
    <row r="17" spans="1:6" s="3" customFormat="1">
      <c r="A17" s="88" t="s">
        <v>31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86</v>
      </c>
      <c r="B18" s="97" t="s">
        <v>60</v>
      </c>
      <c r="C18" s="4"/>
      <c r="D18" s="221"/>
      <c r="E18" s="95"/>
    </row>
    <row r="19" spans="1:6" s="3" customFormat="1">
      <c r="A19" s="97" t="s">
        <v>87</v>
      </c>
      <c r="B19" s="97" t="s">
        <v>61</v>
      </c>
      <c r="C19" s="4"/>
      <c r="D19" s="221"/>
      <c r="E19" s="95"/>
    </row>
    <row r="20" spans="1:6" s="3" customFormat="1">
      <c r="A20" s="88" t="s">
        <v>32</v>
      </c>
      <c r="B20" s="88" t="s">
        <v>2</v>
      </c>
      <c r="C20" s="83">
        <f>SUM(C21:C26,C31)</f>
        <v>0</v>
      </c>
      <c r="D20" s="83">
        <f>SUM(D21:D26,D31)</f>
        <v>0</v>
      </c>
      <c r="E20" s="222"/>
      <c r="F20" s="223"/>
    </row>
    <row r="21" spans="1:6" s="226" customFormat="1" ht="30">
      <c r="A21" s="97" t="s">
        <v>12</v>
      </c>
      <c r="B21" s="97" t="s">
        <v>232</v>
      </c>
      <c r="C21" s="224"/>
      <c r="D21" s="39"/>
      <c r="E21" s="225"/>
    </row>
    <row r="22" spans="1:6" s="226" customFormat="1">
      <c r="A22" s="97" t="s">
        <v>13</v>
      </c>
      <c r="B22" s="97" t="s">
        <v>14</v>
      </c>
      <c r="C22" s="224"/>
      <c r="D22" s="40"/>
      <c r="E22" s="225"/>
    </row>
    <row r="23" spans="1:6" s="226" customFormat="1" ht="30">
      <c r="A23" s="97" t="s">
        <v>263</v>
      </c>
      <c r="B23" s="97" t="s">
        <v>22</v>
      </c>
      <c r="C23" s="224"/>
      <c r="D23" s="41"/>
      <c r="E23" s="225"/>
    </row>
    <row r="24" spans="1:6" s="226" customFormat="1" ht="16.5" customHeight="1">
      <c r="A24" s="97" t="s">
        <v>264</v>
      </c>
      <c r="B24" s="97" t="s">
        <v>15</v>
      </c>
      <c r="C24" s="410"/>
      <c r="D24" s="41"/>
      <c r="E24" s="225"/>
    </row>
    <row r="25" spans="1:6" s="226" customFormat="1" ht="16.5" customHeight="1">
      <c r="A25" s="97" t="s">
        <v>265</v>
      </c>
      <c r="B25" s="97" t="s">
        <v>16</v>
      </c>
      <c r="C25" s="224"/>
      <c r="D25" s="41"/>
      <c r="E25" s="225"/>
    </row>
    <row r="26" spans="1:6" s="226" customFormat="1" ht="16.5" customHeight="1">
      <c r="A26" s="97" t="s">
        <v>266</v>
      </c>
      <c r="B26" s="97" t="s">
        <v>17</v>
      </c>
      <c r="C26" s="83">
        <f>SUM(C27:C30)</f>
        <v>0</v>
      </c>
      <c r="D26" s="83">
        <f>SUM(D27:D30)</f>
        <v>0</v>
      </c>
      <c r="E26" s="225"/>
    </row>
    <row r="27" spans="1:6" s="226" customFormat="1" ht="16.5" customHeight="1">
      <c r="A27" s="227" t="s">
        <v>267</v>
      </c>
      <c r="B27" s="227" t="s">
        <v>18</v>
      </c>
      <c r="C27" s="224"/>
      <c r="D27" s="41"/>
      <c r="E27" s="225"/>
    </row>
    <row r="28" spans="1:6" s="226" customFormat="1" ht="16.5" customHeight="1">
      <c r="A28" s="227" t="s">
        <v>268</v>
      </c>
      <c r="B28" s="227" t="s">
        <v>19</v>
      </c>
      <c r="C28" s="224"/>
      <c r="D28" s="41"/>
      <c r="E28" s="225"/>
    </row>
    <row r="29" spans="1:6" s="226" customFormat="1" ht="16.5" customHeight="1">
      <c r="A29" s="227" t="s">
        <v>269</v>
      </c>
      <c r="B29" s="227" t="s">
        <v>20</v>
      </c>
      <c r="C29" s="224"/>
      <c r="D29" s="41"/>
      <c r="E29" s="225"/>
    </row>
    <row r="30" spans="1:6" s="226" customFormat="1" ht="16.5" customHeight="1">
      <c r="A30" s="227" t="s">
        <v>270</v>
      </c>
      <c r="B30" s="227" t="s">
        <v>23</v>
      </c>
      <c r="C30" s="224"/>
      <c r="D30" s="42"/>
      <c r="E30" s="225"/>
    </row>
    <row r="31" spans="1:6" s="226" customFormat="1" ht="16.5" customHeight="1">
      <c r="A31" s="97" t="s">
        <v>271</v>
      </c>
      <c r="B31" s="97" t="s">
        <v>21</v>
      </c>
      <c r="C31" s="224"/>
      <c r="D31" s="42"/>
      <c r="E31" s="225"/>
    </row>
    <row r="32" spans="1:6" s="3" customFormat="1" ht="16.5" customHeight="1">
      <c r="A32" s="88" t="s">
        <v>33</v>
      </c>
      <c r="B32" s="88" t="s">
        <v>3</v>
      </c>
      <c r="C32" s="4"/>
      <c r="D32" s="221"/>
      <c r="E32" s="222"/>
    </row>
    <row r="33" spans="1:5" s="3" customFormat="1" ht="16.5" customHeight="1">
      <c r="A33" s="88" t="s">
        <v>34</v>
      </c>
      <c r="B33" s="88" t="s">
        <v>4</v>
      </c>
      <c r="C33" s="4"/>
      <c r="D33" s="221"/>
      <c r="E33" s="95"/>
    </row>
    <row r="34" spans="1:5" s="3" customFormat="1" ht="16.5" customHeight="1">
      <c r="A34" s="88" t="s">
        <v>35</v>
      </c>
      <c r="B34" s="88" t="s">
        <v>5</v>
      </c>
      <c r="C34" s="4"/>
      <c r="D34" s="221"/>
      <c r="E34" s="95"/>
    </row>
    <row r="35" spans="1:5" s="3" customFormat="1">
      <c r="A35" s="88" t="s">
        <v>36</v>
      </c>
      <c r="B35" s="88" t="s">
        <v>62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272</v>
      </c>
      <c r="B36" s="97" t="s">
        <v>55</v>
      </c>
      <c r="C36" s="4"/>
      <c r="D36" s="221"/>
      <c r="E36" s="95"/>
    </row>
    <row r="37" spans="1:5" s="3" customFormat="1" ht="16.5" customHeight="1">
      <c r="A37" s="97" t="s">
        <v>273</v>
      </c>
      <c r="B37" s="97" t="s">
        <v>54</v>
      </c>
      <c r="C37" s="4"/>
      <c r="D37" s="221"/>
      <c r="E37" s="95"/>
    </row>
    <row r="38" spans="1:5" s="3" customFormat="1" ht="16.5" customHeight="1">
      <c r="A38" s="88" t="s">
        <v>37</v>
      </c>
      <c r="B38" s="88" t="s">
        <v>48</v>
      </c>
      <c r="C38" s="4"/>
      <c r="D38" s="221"/>
      <c r="E38" s="95"/>
    </row>
    <row r="39" spans="1:5" s="3" customFormat="1" ht="16.5" customHeight="1">
      <c r="A39" s="88" t="s">
        <v>38</v>
      </c>
      <c r="B39" s="88" t="s">
        <v>362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322</v>
      </c>
      <c r="B40" s="17" t="s">
        <v>326</v>
      </c>
      <c r="C40" s="4"/>
      <c r="D40" s="221"/>
      <c r="E40" s="95"/>
    </row>
    <row r="41" spans="1:5" s="3" customFormat="1" ht="16.5" customHeight="1">
      <c r="A41" s="17" t="s">
        <v>323</v>
      </c>
      <c r="B41" s="17" t="s">
        <v>327</v>
      </c>
      <c r="C41" s="4"/>
      <c r="D41" s="221"/>
      <c r="E41" s="95"/>
    </row>
    <row r="42" spans="1:5" s="3" customFormat="1" ht="16.5" customHeight="1">
      <c r="A42" s="17" t="s">
        <v>324</v>
      </c>
      <c r="B42" s="17" t="s">
        <v>330</v>
      </c>
      <c r="C42" s="4"/>
      <c r="D42" s="221"/>
      <c r="E42" s="95"/>
    </row>
    <row r="43" spans="1:5" s="3" customFormat="1" ht="16.5" customHeight="1">
      <c r="A43" s="17" t="s">
        <v>329</v>
      </c>
      <c r="B43" s="17" t="s">
        <v>331</v>
      </c>
      <c r="C43" s="4"/>
      <c r="D43" s="221"/>
      <c r="E43" s="95"/>
    </row>
    <row r="44" spans="1:5" s="3" customFormat="1" ht="16.5" customHeight="1">
      <c r="A44" s="17" t="s">
        <v>332</v>
      </c>
      <c r="B44" s="17" t="s">
        <v>427</v>
      </c>
      <c r="C44" s="4"/>
      <c r="D44" s="221"/>
      <c r="E44" s="95"/>
    </row>
    <row r="45" spans="1:5" s="3" customFormat="1" ht="16.5" customHeight="1">
      <c r="A45" s="17" t="s">
        <v>428</v>
      </c>
      <c r="B45" s="17" t="s">
        <v>328</v>
      </c>
      <c r="C45" s="4"/>
      <c r="D45" s="221"/>
      <c r="E45" s="95"/>
    </row>
    <row r="46" spans="1:5" s="3" customFormat="1" ht="30">
      <c r="A46" s="88" t="s">
        <v>39</v>
      </c>
      <c r="B46" s="88" t="s">
        <v>27</v>
      </c>
      <c r="C46" s="4"/>
      <c r="D46" s="221"/>
      <c r="E46" s="95"/>
    </row>
    <row r="47" spans="1:5" s="3" customFormat="1" ht="16.5" customHeight="1">
      <c r="A47" s="88" t="s">
        <v>40</v>
      </c>
      <c r="B47" s="88" t="s">
        <v>24</v>
      </c>
      <c r="C47" s="4"/>
      <c r="D47" s="221"/>
      <c r="E47" s="95"/>
    </row>
    <row r="48" spans="1:5" s="3" customFormat="1" ht="16.5" customHeight="1">
      <c r="A48" s="88" t="s">
        <v>41</v>
      </c>
      <c r="B48" s="88" t="s">
        <v>25</v>
      </c>
      <c r="C48" s="4"/>
      <c r="D48" s="221"/>
      <c r="E48" s="95"/>
    </row>
    <row r="49" spans="1:6" s="3" customFormat="1" ht="16.5" customHeight="1">
      <c r="A49" s="88" t="s">
        <v>42</v>
      </c>
      <c r="B49" s="88" t="s">
        <v>26</v>
      </c>
      <c r="C49" s="4"/>
      <c r="D49" s="221"/>
      <c r="E49" s="95"/>
    </row>
    <row r="50" spans="1:6" s="3" customFormat="1" ht="16.5" customHeight="1">
      <c r="A50" s="88" t="s">
        <v>43</v>
      </c>
      <c r="B50" s="88" t="s">
        <v>363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337</v>
      </c>
      <c r="B51" s="97" t="s">
        <v>340</v>
      </c>
      <c r="C51" s="4"/>
      <c r="D51" s="221"/>
      <c r="E51" s="95"/>
    </row>
    <row r="52" spans="1:6" s="3" customFormat="1" ht="16.5" customHeight="1">
      <c r="A52" s="97" t="s">
        <v>338</v>
      </c>
      <c r="B52" s="97" t="s">
        <v>339</v>
      </c>
      <c r="C52" s="4"/>
      <c r="D52" s="221"/>
      <c r="E52" s="95"/>
    </row>
    <row r="53" spans="1:6" s="3" customFormat="1" ht="16.5" customHeight="1">
      <c r="A53" s="97" t="s">
        <v>341</v>
      </c>
      <c r="B53" s="97" t="s">
        <v>342</v>
      </c>
      <c r="C53" s="4"/>
      <c r="D53" s="221"/>
      <c r="E53" s="95"/>
    </row>
    <row r="54" spans="1:6" s="3" customFormat="1">
      <c r="A54" s="88" t="s">
        <v>44</v>
      </c>
      <c r="B54" s="88" t="s">
        <v>28</v>
      </c>
      <c r="C54" s="4"/>
      <c r="D54" s="221"/>
      <c r="E54" s="95"/>
    </row>
    <row r="55" spans="1:6" s="3" customFormat="1" ht="16.5" customHeight="1">
      <c r="A55" s="88" t="s">
        <v>45</v>
      </c>
      <c r="B55" s="88" t="s">
        <v>6</v>
      </c>
      <c r="C55" s="4"/>
      <c r="D55" s="221"/>
      <c r="E55" s="222"/>
      <c r="F55" s="223"/>
    </row>
    <row r="56" spans="1:6" s="3" customFormat="1" ht="30">
      <c r="A56" s="87">
        <v>1.3</v>
      </c>
      <c r="B56" s="87" t="s">
        <v>367</v>
      </c>
      <c r="C56" s="84">
        <f>SUM(C57:C58)</f>
        <v>0</v>
      </c>
      <c r="D56" s="84">
        <f>SUM(D57:D58)</f>
        <v>0</v>
      </c>
      <c r="E56" s="222"/>
      <c r="F56" s="223"/>
    </row>
    <row r="57" spans="1:6" s="3" customFormat="1" ht="30">
      <c r="A57" s="88" t="s">
        <v>49</v>
      </c>
      <c r="B57" s="88" t="s">
        <v>47</v>
      </c>
      <c r="C57" s="4"/>
      <c r="D57" s="221"/>
      <c r="E57" s="222"/>
      <c r="F57" s="223"/>
    </row>
    <row r="58" spans="1:6" s="3" customFormat="1" ht="16.5" customHeight="1">
      <c r="A58" s="88" t="s">
        <v>50</v>
      </c>
      <c r="B58" s="88" t="s">
        <v>46</v>
      </c>
      <c r="C58" s="4"/>
      <c r="D58" s="221"/>
      <c r="E58" s="222"/>
      <c r="F58" s="223"/>
    </row>
    <row r="59" spans="1:6" s="3" customFormat="1">
      <c r="A59" s="87">
        <v>1.4</v>
      </c>
      <c r="B59" s="87" t="s">
        <v>369</v>
      </c>
      <c r="C59" s="4"/>
      <c r="D59" s="221"/>
      <c r="E59" s="222"/>
      <c r="F59" s="223"/>
    </row>
    <row r="60" spans="1:6" s="226" customFormat="1">
      <c r="A60" s="87">
        <v>1.5</v>
      </c>
      <c r="B60" s="87" t="s">
        <v>7</v>
      </c>
      <c r="C60" s="224"/>
      <c r="D60" s="41"/>
      <c r="E60" s="225"/>
    </row>
    <row r="61" spans="1:6" s="226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5"/>
    </row>
    <row r="62" spans="1:6" s="226" customFormat="1">
      <c r="A62" s="88" t="s">
        <v>279</v>
      </c>
      <c r="B62" s="47" t="s">
        <v>51</v>
      </c>
      <c r="C62" s="224"/>
      <c r="D62" s="41"/>
      <c r="E62" s="225"/>
    </row>
    <row r="63" spans="1:6" s="226" customFormat="1" ht="30">
      <c r="A63" s="88" t="s">
        <v>280</v>
      </c>
      <c r="B63" s="47" t="s">
        <v>53</v>
      </c>
      <c r="C63" s="224"/>
      <c r="D63" s="41"/>
      <c r="E63" s="225"/>
    </row>
    <row r="64" spans="1:6" s="226" customFormat="1">
      <c r="A64" s="88" t="s">
        <v>281</v>
      </c>
      <c r="B64" s="47" t="s">
        <v>52</v>
      </c>
      <c r="C64" s="41"/>
      <c r="D64" s="41"/>
      <c r="E64" s="225"/>
    </row>
    <row r="65" spans="1:5" s="226" customFormat="1">
      <c r="A65" s="88" t="s">
        <v>282</v>
      </c>
      <c r="B65" s="47" t="s">
        <v>494</v>
      </c>
      <c r="C65" s="224"/>
      <c r="D65" s="41"/>
      <c r="E65" s="225"/>
    </row>
    <row r="66" spans="1:5" s="226" customFormat="1">
      <c r="A66" s="88" t="s">
        <v>308</v>
      </c>
      <c r="B66" s="47" t="s">
        <v>309</v>
      </c>
      <c r="C66" s="224"/>
      <c r="D66" s="41"/>
      <c r="E66" s="225"/>
    </row>
    <row r="67" spans="1:5">
      <c r="A67" s="219">
        <v>2</v>
      </c>
      <c r="B67" s="219" t="s">
        <v>364</v>
      </c>
      <c r="C67" s="228"/>
      <c r="D67" s="85">
        <f>SUM(D68:D74)</f>
        <v>0</v>
      </c>
      <c r="E67" s="96"/>
    </row>
    <row r="68" spans="1:5">
      <c r="A68" s="98">
        <v>2.1</v>
      </c>
      <c r="B68" s="229" t="s">
        <v>88</v>
      </c>
      <c r="C68" s="230"/>
      <c r="D68" s="22"/>
      <c r="E68" s="96"/>
    </row>
    <row r="69" spans="1:5">
      <c r="A69" s="98">
        <v>2.2000000000000002</v>
      </c>
      <c r="B69" s="229" t="s">
        <v>365</v>
      </c>
      <c r="C69" s="230"/>
      <c r="D69" s="22"/>
      <c r="E69" s="96"/>
    </row>
    <row r="70" spans="1:5">
      <c r="A70" s="98">
        <v>2.2999999999999998</v>
      </c>
      <c r="B70" s="229" t="s">
        <v>92</v>
      </c>
      <c r="C70" s="230"/>
      <c r="D70" s="22"/>
      <c r="E70" s="96"/>
    </row>
    <row r="71" spans="1:5">
      <c r="A71" s="98">
        <v>2.4</v>
      </c>
      <c r="B71" s="229" t="s">
        <v>91</v>
      </c>
      <c r="C71" s="230"/>
      <c r="D71" s="22"/>
      <c r="E71" s="96"/>
    </row>
    <row r="72" spans="1:5">
      <c r="A72" s="98">
        <v>2.5</v>
      </c>
      <c r="B72" s="229" t="s">
        <v>366</v>
      </c>
      <c r="C72" s="230"/>
      <c r="D72" s="22"/>
      <c r="E72" s="96"/>
    </row>
    <row r="73" spans="1:5">
      <c r="A73" s="98">
        <v>2.6</v>
      </c>
      <c r="B73" s="229" t="s">
        <v>89</v>
      </c>
      <c r="C73" s="230"/>
      <c r="D73" s="22"/>
      <c r="E73" s="96"/>
    </row>
    <row r="74" spans="1:5">
      <c r="A74" s="98">
        <v>2.7</v>
      </c>
      <c r="B74" s="229" t="s">
        <v>90</v>
      </c>
      <c r="C74" s="231"/>
      <c r="D74" s="22"/>
      <c r="E74" s="96"/>
    </row>
    <row r="75" spans="1:5">
      <c r="A75" s="219">
        <v>3</v>
      </c>
      <c r="B75" s="219" t="s">
        <v>388</v>
      </c>
      <c r="C75" s="85"/>
      <c r="D75" s="22"/>
      <c r="E75" s="96"/>
    </row>
    <row r="76" spans="1:5">
      <c r="A76" s="219">
        <v>4</v>
      </c>
      <c r="B76" s="219" t="s">
        <v>234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235</v>
      </c>
      <c r="C77" s="230"/>
      <c r="D77" s="8"/>
      <c r="E77" s="96"/>
    </row>
    <row r="78" spans="1:5">
      <c r="A78" s="98">
        <v>4.2</v>
      </c>
      <c r="B78" s="98" t="s">
        <v>236</v>
      </c>
      <c r="C78" s="231"/>
      <c r="D78" s="8"/>
      <c r="E78" s="96"/>
    </row>
    <row r="79" spans="1:5">
      <c r="A79" s="219">
        <v>5</v>
      </c>
      <c r="B79" s="219" t="s">
        <v>261</v>
      </c>
      <c r="C79" s="245"/>
      <c r="D79" s="231"/>
      <c r="E79" s="96"/>
    </row>
    <row r="80" spans="1:5">
      <c r="B80" s="45"/>
    </row>
    <row r="81" spans="1:9">
      <c r="A81" s="485" t="s">
        <v>429</v>
      </c>
      <c r="B81" s="485"/>
      <c r="C81" s="485"/>
      <c r="D81" s="485"/>
      <c r="E81" s="5"/>
    </row>
    <row r="82" spans="1:9">
      <c r="B82" s="45"/>
    </row>
    <row r="83" spans="1:9" s="23" customFormat="1" ht="12.75"/>
    <row r="84" spans="1:9">
      <c r="A84" s="69" t="s">
        <v>95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2.75">
      <c r="B89" s="66" t="s">
        <v>126</v>
      </c>
    </row>
    <row r="90" spans="1:9" s="23" customFormat="1" ht="12.75"/>
  </sheetData>
  <mergeCells count="3">
    <mergeCell ref="C1:D1"/>
    <mergeCell ref="C2:D2"/>
    <mergeCell ref="A81:D81"/>
  </mergeCells>
  <pageMargins left="0.196850393700787" right="0.196850393700787" top="0.196850393700787" bottom="0.196850393700787" header="0.15748031496063" footer="0.5"/>
  <pageSetup paperSize="9" scale="80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L89"/>
  <sheetViews>
    <sheetView showGridLines="0" view="pageBreakPreview" topLeftCell="A34" zoomScale="80" zoomScaleSheetLayoutView="80" workbookViewId="0">
      <selection activeCell="C67" sqref="C67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284</v>
      </c>
      <c r="B1" s="114"/>
      <c r="C1" s="483" t="s">
        <v>96</v>
      </c>
      <c r="D1" s="483"/>
      <c r="E1" s="148"/>
    </row>
    <row r="2" spans="1:12">
      <c r="A2" s="76" t="s">
        <v>127</v>
      </c>
      <c r="B2" s="114"/>
      <c r="C2" s="482" t="str">
        <f>'ფორმა N1'!L2</f>
        <v>03.10.17-21.10.17</v>
      </c>
      <c r="D2" s="482"/>
      <c r="E2" s="148"/>
    </row>
    <row r="3" spans="1:12">
      <c r="A3" s="76"/>
      <c r="B3" s="114"/>
      <c r="C3" s="313"/>
      <c r="D3" s="313"/>
      <c r="E3" s="148"/>
    </row>
    <row r="4" spans="1:12" s="2" customFormat="1">
      <c r="A4" s="77" t="s">
        <v>256</v>
      </c>
      <c r="B4" s="77"/>
      <c r="C4" s="76"/>
      <c r="D4" s="76"/>
      <c r="E4" s="108"/>
      <c r="L4" s="21"/>
    </row>
    <row r="5" spans="1:12" s="2" customFormat="1">
      <c r="A5" s="119" t="s">
        <v>475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12"/>
      <c r="B7" s="312"/>
      <c r="C7" s="78"/>
      <c r="D7" s="78"/>
      <c r="E7" s="149"/>
    </row>
    <row r="8" spans="1:12" s="6" customFormat="1" ht="30">
      <c r="A8" s="106" t="s">
        <v>63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56</v>
      </c>
      <c r="C9" s="82">
        <f>SUM(C10,C14,C54,C57,C58,C59,C76)</f>
        <v>85654.989999999991</v>
      </c>
      <c r="D9" s="82">
        <f>SUM(D10,D14,D54,D57,D58,D59,D65,D72,D73)</f>
        <v>99911.19</v>
      </c>
      <c r="E9" s="150"/>
    </row>
    <row r="10" spans="1:12" s="9" customFormat="1" ht="18">
      <c r="A10" s="14">
        <v>1.1000000000000001</v>
      </c>
      <c r="B10" s="14" t="s">
        <v>57</v>
      </c>
      <c r="C10" s="84">
        <f>SUM(C11:C12)</f>
        <v>10875</v>
      </c>
      <c r="D10" s="84">
        <f>SUM(D11:D12)</f>
        <v>10875</v>
      </c>
      <c r="E10" s="150"/>
    </row>
    <row r="11" spans="1:12" s="9" customFormat="1" ht="16.5" customHeight="1">
      <c r="A11" s="16" t="s">
        <v>29</v>
      </c>
      <c r="B11" s="16" t="s">
        <v>58</v>
      </c>
      <c r="C11" s="34">
        <v>10875</v>
      </c>
      <c r="D11" s="35">
        <f>8700+2175</f>
        <v>10875</v>
      </c>
      <c r="E11" s="150"/>
    </row>
    <row r="12" spans="1:12" ht="16.5" customHeight="1">
      <c r="A12" s="16" t="s">
        <v>30</v>
      </c>
      <c r="B12" s="16" t="s">
        <v>0</v>
      </c>
      <c r="C12" s="34"/>
      <c r="D12" s="35"/>
      <c r="E12" s="148"/>
    </row>
    <row r="13" spans="1:12" ht="16.5" customHeight="1">
      <c r="A13" s="369" t="s">
        <v>453</v>
      </c>
      <c r="B13" s="370" t="s">
        <v>454</v>
      </c>
      <c r="C13" s="34"/>
      <c r="D13" s="35"/>
      <c r="E13" s="148"/>
    </row>
    <row r="14" spans="1:12">
      <c r="A14" s="14">
        <v>1.2</v>
      </c>
      <c r="B14" s="14" t="s">
        <v>59</v>
      </c>
      <c r="C14" s="84">
        <f>SUM(C15,C18,C30:C33,C36,C37,C44,C45,C46,C47,C48,C52,C53)</f>
        <v>74639.989999999991</v>
      </c>
      <c r="D14" s="84">
        <f>SUM(D15,D18,D30:D33,D36,D37,D44,D45,D46,D47,D48,D52,D53)</f>
        <v>53761.19</v>
      </c>
      <c r="E14" s="148"/>
    </row>
    <row r="15" spans="1:12">
      <c r="A15" s="16" t="s">
        <v>31</v>
      </c>
      <c r="B15" s="16" t="s">
        <v>1</v>
      </c>
      <c r="C15" s="83">
        <f>SUM(C16:C17)</f>
        <v>2740</v>
      </c>
      <c r="D15" s="83">
        <f>SUM(D16:D17)</f>
        <v>2740</v>
      </c>
      <c r="E15" s="148"/>
    </row>
    <row r="16" spans="1:12" ht="17.25" customHeight="1">
      <c r="A16" s="17" t="s">
        <v>86</v>
      </c>
      <c r="B16" s="17" t="s">
        <v>60</v>
      </c>
      <c r="C16" s="36">
        <v>2740</v>
      </c>
      <c r="D16" s="37">
        <f>640+1000+1100</f>
        <v>2740</v>
      </c>
      <c r="E16" s="148"/>
    </row>
    <row r="17" spans="1:5" ht="17.25" customHeight="1">
      <c r="A17" s="17" t="s">
        <v>87</v>
      </c>
      <c r="B17" s="17" t="s">
        <v>61</v>
      </c>
      <c r="C17" s="36"/>
      <c r="D17" s="37"/>
      <c r="E17" s="148"/>
    </row>
    <row r="18" spans="1:5">
      <c r="A18" s="16" t="s">
        <v>32</v>
      </c>
      <c r="B18" s="16" t="s">
        <v>2</v>
      </c>
      <c r="C18" s="83">
        <f>SUM(C19:C24,C29)</f>
        <v>1156.27</v>
      </c>
      <c r="D18" s="83">
        <f>SUM(D19:D24,D29)</f>
        <v>1139.47</v>
      </c>
      <c r="E18" s="148"/>
    </row>
    <row r="19" spans="1:5" ht="30">
      <c r="A19" s="17" t="s">
        <v>12</v>
      </c>
      <c r="B19" s="17" t="s">
        <v>232</v>
      </c>
      <c r="C19" s="38">
        <v>430</v>
      </c>
      <c r="D19" s="454">
        <v>430</v>
      </c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263</v>
      </c>
      <c r="B21" s="17" t="s">
        <v>22</v>
      </c>
      <c r="C21" s="38"/>
      <c r="D21" s="41"/>
      <c r="E21" s="148"/>
    </row>
    <row r="22" spans="1:5">
      <c r="A22" s="17" t="s">
        <v>264</v>
      </c>
      <c r="B22" s="17" t="s">
        <v>15</v>
      </c>
      <c r="C22" s="38">
        <f>726.27</f>
        <v>726.27</v>
      </c>
      <c r="D22" s="41">
        <f>74.47+80+555</f>
        <v>709.47</v>
      </c>
      <c r="E22" s="148"/>
    </row>
    <row r="23" spans="1:5">
      <c r="A23" s="17" t="s">
        <v>265</v>
      </c>
      <c r="B23" s="17" t="s">
        <v>16</v>
      </c>
      <c r="C23" s="38"/>
      <c r="D23" s="41"/>
      <c r="E23" s="148"/>
    </row>
    <row r="24" spans="1:5">
      <c r="A24" s="17" t="s">
        <v>266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267</v>
      </c>
      <c r="B25" s="18" t="s">
        <v>18</v>
      </c>
      <c r="C25" s="38"/>
      <c r="D25" s="41"/>
      <c r="E25" s="148"/>
    </row>
    <row r="26" spans="1:5" ht="16.5" customHeight="1">
      <c r="A26" s="18" t="s">
        <v>268</v>
      </c>
      <c r="B26" s="18" t="s">
        <v>19</v>
      </c>
      <c r="C26" s="38"/>
      <c r="D26" s="41"/>
      <c r="E26" s="148"/>
    </row>
    <row r="27" spans="1:5" ht="16.5" customHeight="1">
      <c r="A27" s="18" t="s">
        <v>269</v>
      </c>
      <c r="B27" s="18" t="s">
        <v>20</v>
      </c>
      <c r="C27" s="38"/>
      <c r="D27" s="41"/>
      <c r="E27" s="148"/>
    </row>
    <row r="28" spans="1:5" ht="16.5" customHeight="1">
      <c r="A28" s="18" t="s">
        <v>270</v>
      </c>
      <c r="B28" s="18" t="s">
        <v>23</v>
      </c>
      <c r="C28" s="38"/>
      <c r="D28" s="42"/>
      <c r="E28" s="148"/>
    </row>
    <row r="29" spans="1:5">
      <c r="A29" s="17" t="s">
        <v>271</v>
      </c>
      <c r="B29" s="17" t="s">
        <v>21</v>
      </c>
      <c r="C29" s="38"/>
      <c r="D29" s="42"/>
      <c r="E29" s="148"/>
    </row>
    <row r="30" spans="1:5">
      <c r="A30" s="16" t="s">
        <v>33</v>
      </c>
      <c r="B30" s="16" t="s">
        <v>3</v>
      </c>
      <c r="C30" s="34"/>
      <c r="D30" s="35"/>
      <c r="E30" s="148"/>
    </row>
    <row r="31" spans="1:5">
      <c r="A31" s="16" t="s">
        <v>34</v>
      </c>
      <c r="B31" s="16" t="s">
        <v>4</v>
      </c>
      <c r="C31" s="34"/>
      <c r="D31" s="35"/>
      <c r="E31" s="148"/>
    </row>
    <row r="32" spans="1:5">
      <c r="A32" s="16" t="s">
        <v>35</v>
      </c>
      <c r="B32" s="16" t="s">
        <v>5</v>
      </c>
      <c r="C32" s="34"/>
      <c r="D32" s="35"/>
      <c r="E32" s="148"/>
    </row>
    <row r="33" spans="1:5">
      <c r="A33" s="16" t="s">
        <v>36</v>
      </c>
      <c r="B33" s="16" t="s">
        <v>62</v>
      </c>
      <c r="C33" s="83">
        <f>SUM(C34:C35)</f>
        <v>11650</v>
      </c>
      <c r="D33" s="83">
        <f>SUM(D34:D35)</f>
        <v>11650</v>
      </c>
      <c r="E33" s="148"/>
    </row>
    <row r="34" spans="1:5">
      <c r="A34" s="17" t="s">
        <v>272</v>
      </c>
      <c r="B34" s="17" t="s">
        <v>55</v>
      </c>
      <c r="C34" s="34">
        <v>11650</v>
      </c>
      <c r="D34" s="35">
        <v>11650</v>
      </c>
      <c r="E34" s="148"/>
    </row>
    <row r="35" spans="1:5">
      <c r="A35" s="17" t="s">
        <v>273</v>
      </c>
      <c r="B35" s="17" t="s">
        <v>54</v>
      </c>
      <c r="C35" s="34"/>
      <c r="D35" s="35"/>
      <c r="E35" s="148"/>
    </row>
    <row r="36" spans="1:5">
      <c r="A36" s="16" t="s">
        <v>37</v>
      </c>
      <c r="B36" s="16" t="s">
        <v>48</v>
      </c>
      <c r="C36" s="34">
        <v>125.72</v>
      </c>
      <c r="D36" s="35">
        <v>125.72</v>
      </c>
      <c r="E36" s="148"/>
    </row>
    <row r="37" spans="1:5">
      <c r="A37" s="16" t="s">
        <v>38</v>
      </c>
      <c r="B37" s="16" t="s">
        <v>325</v>
      </c>
      <c r="C37" s="83">
        <f>SUM(C38:C43)</f>
        <v>41338</v>
      </c>
      <c r="D37" s="83">
        <f>SUM(D38:D43)</f>
        <v>21015</v>
      </c>
      <c r="E37" s="148"/>
    </row>
    <row r="38" spans="1:5">
      <c r="A38" s="17" t="s">
        <v>322</v>
      </c>
      <c r="B38" s="17" t="s">
        <v>326</v>
      </c>
      <c r="C38" s="34"/>
      <c r="D38" s="34"/>
      <c r="E38" s="148"/>
    </row>
    <row r="39" spans="1:5">
      <c r="A39" s="17" t="s">
        <v>323</v>
      </c>
      <c r="B39" s="17" t="s">
        <v>327</v>
      </c>
      <c r="C39" s="34"/>
      <c r="D39" s="34"/>
      <c r="E39" s="148"/>
    </row>
    <row r="40" spans="1:5">
      <c r="A40" s="17" t="s">
        <v>324</v>
      </c>
      <c r="B40" s="17" t="s">
        <v>330</v>
      </c>
      <c r="C40" s="34"/>
      <c r="D40" s="35"/>
      <c r="E40" s="148"/>
    </row>
    <row r="41" spans="1:5">
      <c r="A41" s="17" t="s">
        <v>329</v>
      </c>
      <c r="B41" s="17" t="s">
        <v>331</v>
      </c>
      <c r="C41" s="34"/>
      <c r="D41" s="35"/>
      <c r="E41" s="148"/>
    </row>
    <row r="42" spans="1:5">
      <c r="A42" s="17" t="s">
        <v>332</v>
      </c>
      <c r="B42" s="17" t="s">
        <v>427</v>
      </c>
      <c r="C42" s="34"/>
      <c r="D42" s="35"/>
      <c r="E42" s="148"/>
    </row>
    <row r="43" spans="1:5">
      <c r="A43" s="17" t="s">
        <v>428</v>
      </c>
      <c r="B43" s="17" t="s">
        <v>328</v>
      </c>
      <c r="C43" s="34">
        <v>41338</v>
      </c>
      <c r="D43" s="35">
        <f>610+200+360+870+90+170+390+1900+300+280+940+2820+270+235+1750+300+1370+300+8000-140</f>
        <v>21015</v>
      </c>
      <c r="E43" s="148"/>
    </row>
    <row r="44" spans="1:5" ht="30">
      <c r="A44" s="16" t="s">
        <v>39</v>
      </c>
      <c r="B44" s="16" t="s">
        <v>27</v>
      </c>
      <c r="C44" s="34">
        <v>1276.5</v>
      </c>
      <c r="D44" s="35">
        <f>250+526.5</f>
        <v>776.5</v>
      </c>
      <c r="E44" s="148"/>
    </row>
    <row r="45" spans="1:5">
      <c r="A45" s="16" t="s">
        <v>40</v>
      </c>
      <c r="B45" s="16" t="s">
        <v>24</v>
      </c>
      <c r="C45" s="34">
        <v>39</v>
      </c>
      <c r="D45" s="35">
        <v>0</v>
      </c>
      <c r="E45" s="148"/>
    </row>
    <row r="46" spans="1:5">
      <c r="A46" s="16" t="s">
        <v>41</v>
      </c>
      <c r="B46" s="16" t="s">
        <v>25</v>
      </c>
      <c r="C46" s="34"/>
      <c r="D46" s="35"/>
      <c r="E46" s="148"/>
    </row>
    <row r="47" spans="1:5">
      <c r="A47" s="16" t="s">
        <v>42</v>
      </c>
      <c r="B47" s="16" t="s">
        <v>26</v>
      </c>
      <c r="C47" s="34"/>
      <c r="D47" s="35"/>
      <c r="E47" s="148"/>
    </row>
    <row r="48" spans="1:5">
      <c r="A48" s="16" t="s">
        <v>43</v>
      </c>
      <c r="B48" s="16" t="s">
        <v>278</v>
      </c>
      <c r="C48" s="83">
        <f>SUM(C49:C51)</f>
        <v>16314.5</v>
      </c>
      <c r="D48" s="83">
        <f>SUM(D49:D51)</f>
        <v>16314.5</v>
      </c>
      <c r="E48" s="148"/>
    </row>
    <row r="49" spans="1:5">
      <c r="A49" s="97" t="s">
        <v>337</v>
      </c>
      <c r="B49" s="97" t="s">
        <v>340</v>
      </c>
      <c r="C49" s="34">
        <v>16314.5</v>
      </c>
      <c r="D49" s="35">
        <f>13192.2+3122.3</f>
        <v>16314.5</v>
      </c>
      <c r="E49" s="148"/>
    </row>
    <row r="50" spans="1:5">
      <c r="A50" s="97" t="s">
        <v>338</v>
      </c>
      <c r="B50" s="97" t="s">
        <v>339</v>
      </c>
      <c r="C50" s="34"/>
      <c r="D50" s="35"/>
      <c r="E50" s="148"/>
    </row>
    <row r="51" spans="1:5">
      <c r="A51" s="97" t="s">
        <v>341</v>
      </c>
      <c r="B51" s="97" t="s">
        <v>342</v>
      </c>
      <c r="C51" s="34"/>
      <c r="D51" s="35"/>
      <c r="E51" s="148"/>
    </row>
    <row r="52" spans="1:5" ht="26.25" customHeight="1">
      <c r="A52" s="16" t="s">
        <v>44</v>
      </c>
      <c r="B52" s="16" t="s">
        <v>28</v>
      </c>
      <c r="C52" s="34"/>
      <c r="D52" s="35"/>
      <c r="E52" s="148"/>
    </row>
    <row r="53" spans="1:5">
      <c r="A53" s="16" t="s">
        <v>45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367</v>
      </c>
      <c r="C54" s="84">
        <f>SUM(C55:C56)</f>
        <v>140</v>
      </c>
      <c r="D54" s="84">
        <f>SUM(D55:D56)</f>
        <v>140</v>
      </c>
      <c r="E54" s="148"/>
    </row>
    <row r="55" spans="1:5" ht="30">
      <c r="A55" s="16" t="s">
        <v>49</v>
      </c>
      <c r="B55" s="16" t="s">
        <v>47</v>
      </c>
      <c r="C55" s="34">
        <v>140</v>
      </c>
      <c r="D55" s="35">
        <v>140</v>
      </c>
      <c r="E55" s="148"/>
    </row>
    <row r="56" spans="1:5">
      <c r="A56" s="16" t="s">
        <v>50</v>
      </c>
      <c r="B56" s="16" t="s">
        <v>46</v>
      </c>
      <c r="C56" s="34"/>
      <c r="D56" s="35"/>
      <c r="E56" s="148"/>
    </row>
    <row r="57" spans="1:5">
      <c r="A57" s="14">
        <v>1.4</v>
      </c>
      <c r="B57" s="14" t="s">
        <v>369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35135</v>
      </c>
      <c r="E59" s="148"/>
    </row>
    <row r="60" spans="1:5">
      <c r="A60" s="16" t="s">
        <v>279</v>
      </c>
      <c r="B60" s="47" t="s">
        <v>51</v>
      </c>
      <c r="C60" s="38"/>
      <c r="D60" s="41"/>
      <c r="E60" s="148"/>
    </row>
    <row r="61" spans="1:5" ht="30">
      <c r="A61" s="16" t="s">
        <v>280</v>
      </c>
      <c r="B61" s="47" t="s">
        <v>53</v>
      </c>
      <c r="C61" s="38"/>
      <c r="D61" s="41"/>
      <c r="E61" s="148"/>
    </row>
    <row r="62" spans="1:5">
      <c r="A62" s="16" t="s">
        <v>281</v>
      </c>
      <c r="B62" s="47" t="s">
        <v>52</v>
      </c>
      <c r="C62" s="41"/>
      <c r="D62" s="41"/>
      <c r="E62" s="148"/>
    </row>
    <row r="63" spans="1:5">
      <c r="A63" s="16" t="s">
        <v>282</v>
      </c>
      <c r="B63" s="47" t="s">
        <v>591</v>
      </c>
      <c r="C63" s="38"/>
      <c r="D63" s="41">
        <v>35135</v>
      </c>
      <c r="E63" s="148"/>
    </row>
    <row r="64" spans="1:5">
      <c r="A64" s="16" t="s">
        <v>308</v>
      </c>
      <c r="B64" s="199" t="s">
        <v>309</v>
      </c>
      <c r="C64" s="38"/>
      <c r="D64" s="200"/>
      <c r="E64" s="148"/>
    </row>
    <row r="65" spans="1:5">
      <c r="A65" s="13">
        <v>2</v>
      </c>
      <c r="B65" s="48" t="s">
        <v>94</v>
      </c>
      <c r="C65" s="248"/>
      <c r="D65" s="118">
        <f>SUM(D66:D71)</f>
        <v>0</v>
      </c>
      <c r="E65" s="148"/>
    </row>
    <row r="66" spans="1:5">
      <c r="A66" s="15">
        <v>2.1</v>
      </c>
      <c r="B66" s="49" t="s">
        <v>88</v>
      </c>
      <c r="C66" s="248"/>
      <c r="D66" s="43"/>
      <c r="E66" s="148"/>
    </row>
    <row r="67" spans="1:5">
      <c r="A67" s="15">
        <v>2.2000000000000002</v>
      </c>
      <c r="B67" s="49" t="s">
        <v>92</v>
      </c>
      <c r="C67" s="250"/>
      <c r="D67" s="44"/>
      <c r="E67" s="148"/>
    </row>
    <row r="68" spans="1:5">
      <c r="A68" s="15">
        <v>2.2999999999999998</v>
      </c>
      <c r="B68" s="49" t="s">
        <v>91</v>
      </c>
      <c r="C68" s="250"/>
      <c r="D68" s="44"/>
      <c r="E68" s="148"/>
    </row>
    <row r="69" spans="1:5">
      <c r="A69" s="15">
        <v>2.4</v>
      </c>
      <c r="B69" s="49" t="s">
        <v>93</v>
      </c>
      <c r="C69" s="250"/>
      <c r="D69" s="44"/>
      <c r="E69" s="148"/>
    </row>
    <row r="70" spans="1:5">
      <c r="A70" s="15">
        <v>2.5</v>
      </c>
      <c r="B70" s="49" t="s">
        <v>89</v>
      </c>
      <c r="C70" s="250"/>
      <c r="D70" s="44"/>
      <c r="E70" s="148"/>
    </row>
    <row r="71" spans="1:5">
      <c r="A71" s="15">
        <v>2.6</v>
      </c>
      <c r="B71" s="49" t="s">
        <v>90</v>
      </c>
      <c r="C71" s="250"/>
      <c r="D71" s="44"/>
      <c r="E71" s="148"/>
    </row>
    <row r="72" spans="1:5" s="2" customFormat="1">
      <c r="A72" s="13">
        <v>3</v>
      </c>
      <c r="B72" s="246" t="s">
        <v>388</v>
      </c>
      <c r="C72" s="249"/>
      <c r="D72" s="247"/>
      <c r="E72" s="105"/>
    </row>
    <row r="73" spans="1:5" s="2" customFormat="1">
      <c r="A73" s="13">
        <v>4</v>
      </c>
      <c r="B73" s="13" t="s">
        <v>234</v>
      </c>
      <c r="C73" s="249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235</v>
      </c>
      <c r="C74" s="8"/>
      <c r="D74" s="8"/>
      <c r="E74" s="105"/>
    </row>
    <row r="75" spans="1:5" s="2" customFormat="1">
      <c r="A75" s="15">
        <v>4.2</v>
      </c>
      <c r="B75" s="15" t="s">
        <v>236</v>
      </c>
      <c r="C75" s="8"/>
      <c r="D75" s="8"/>
      <c r="E75" s="105"/>
    </row>
    <row r="76" spans="1:5" s="2" customFormat="1">
      <c r="A76" s="13">
        <v>5</v>
      </c>
      <c r="B76" s="244" t="s">
        <v>261</v>
      </c>
      <c r="C76" s="8"/>
      <c r="D76" s="85"/>
      <c r="E76" s="105"/>
    </row>
    <row r="77" spans="1:5" s="2" customFormat="1">
      <c r="A77" s="322"/>
      <c r="B77" s="322"/>
      <c r="C77" s="12"/>
      <c r="D77" s="12"/>
      <c r="E77" s="105"/>
    </row>
    <row r="78" spans="1:5" s="2" customFormat="1">
      <c r="A78" s="485" t="s">
        <v>429</v>
      </c>
      <c r="B78" s="485"/>
      <c r="C78" s="485"/>
      <c r="D78" s="485"/>
      <c r="E78" s="105"/>
    </row>
    <row r="79" spans="1:5" s="2" customFormat="1">
      <c r="A79" s="322"/>
      <c r="B79" s="322"/>
      <c r="C79" s="12"/>
      <c r="D79" s="12"/>
      <c r="E79" s="105"/>
    </row>
    <row r="80" spans="1:5" s="23" customFormat="1" ht="12.75"/>
    <row r="81" spans="1:9" s="2" customFormat="1">
      <c r="A81" s="69" t="s">
        <v>95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430</v>
      </c>
      <c r="D84" s="12"/>
      <c r="E84"/>
      <c r="F84"/>
      <c r="G84"/>
      <c r="H84"/>
      <c r="I84"/>
    </row>
    <row r="85" spans="1:9" s="2" customFormat="1">
      <c r="A85"/>
      <c r="B85" s="486" t="s">
        <v>431</v>
      </c>
      <c r="C85" s="486"/>
      <c r="D85" s="486"/>
      <c r="E85"/>
      <c r="F85"/>
      <c r="G85"/>
      <c r="H85"/>
      <c r="I85"/>
    </row>
    <row r="86" spans="1:9" customFormat="1" ht="12.75">
      <c r="B86" s="66" t="s">
        <v>432</v>
      </c>
    </row>
    <row r="87" spans="1:9" s="2" customFormat="1">
      <c r="A87" s="11"/>
      <c r="B87" s="486" t="s">
        <v>433</v>
      </c>
      <c r="C87" s="486"/>
      <c r="D87" s="486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0.33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39"/>
  <sheetViews>
    <sheetView showGridLines="0" view="pageBreakPreview" zoomScale="80" zoomScaleSheetLayoutView="80" workbookViewId="0">
      <selection activeCell="D10" sqref="D10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306</v>
      </c>
      <c r="B1" s="77"/>
      <c r="C1" s="483" t="s">
        <v>96</v>
      </c>
      <c r="D1" s="483"/>
      <c r="E1" s="91"/>
    </row>
    <row r="2" spans="1:5" s="6" customFormat="1">
      <c r="A2" s="74" t="s">
        <v>300</v>
      </c>
      <c r="B2" s="77"/>
      <c r="C2" s="487" t="str">
        <f>'ფორმა N1'!L2</f>
        <v>03.10.17-21.10.17</v>
      </c>
      <c r="D2" s="487"/>
      <c r="E2" s="91"/>
    </row>
    <row r="3" spans="1:5" s="6" customFormat="1">
      <c r="A3" s="76" t="s">
        <v>127</v>
      </c>
      <c r="B3" s="74"/>
      <c r="C3" s="159"/>
      <c r="D3" s="159"/>
      <c r="E3" s="91"/>
    </row>
    <row r="4" spans="1:5" s="6" customFormat="1">
      <c r="A4" s="77" t="s">
        <v>256</v>
      </c>
      <c r="B4" s="76"/>
      <c r="C4" s="159"/>
      <c r="D4" s="159"/>
      <c r="E4" s="91"/>
    </row>
    <row r="5" spans="1:5">
      <c r="A5" s="77" t="str">
        <f>'ფორმა N2'!A5</f>
        <v>მპგ "დემოკრატიული მოძრაობა – ერთიანი საქართველო"</v>
      </c>
      <c r="B5" s="77"/>
      <c r="C5" s="76"/>
      <c r="D5" s="76"/>
      <c r="E5" s="92"/>
    </row>
    <row r="6" spans="1:5">
      <c r="A6" s="77"/>
      <c r="B6" s="77"/>
      <c r="C6" s="76"/>
      <c r="D6" s="76"/>
      <c r="E6" s="92"/>
    </row>
    <row r="7" spans="1:5">
      <c r="A7" s="77"/>
      <c r="B7" s="77"/>
      <c r="C7" s="76"/>
      <c r="D7" s="76"/>
      <c r="E7" s="92"/>
    </row>
    <row r="8" spans="1:5" s="6" customFormat="1">
      <c r="A8" s="158"/>
      <c r="B8" s="158"/>
      <c r="C8" s="78"/>
      <c r="D8" s="78"/>
      <c r="E8" s="91"/>
    </row>
    <row r="9" spans="1:5" s="6" customFormat="1" ht="30">
      <c r="A9" s="89" t="s">
        <v>63</v>
      </c>
      <c r="B9" s="89" t="s">
        <v>305</v>
      </c>
      <c r="C9" s="79" t="s">
        <v>10</v>
      </c>
      <c r="D9" s="79" t="s">
        <v>9</v>
      </c>
      <c r="E9" s="91"/>
    </row>
    <row r="10" spans="1:5" s="9" customFormat="1" ht="18">
      <c r="A10" s="98" t="s">
        <v>301</v>
      </c>
      <c r="B10" s="47" t="s">
        <v>665</v>
      </c>
      <c r="C10" s="4"/>
      <c r="D10" s="4">
        <v>135</v>
      </c>
      <c r="E10" s="93"/>
    </row>
    <row r="11" spans="1:5" s="10" customFormat="1">
      <c r="A11" s="98" t="s">
        <v>302</v>
      </c>
      <c r="B11" s="98" t="s">
        <v>731</v>
      </c>
      <c r="C11" s="4"/>
      <c r="D11" s="4">
        <v>35000</v>
      </c>
      <c r="E11" s="94"/>
    </row>
    <row r="12" spans="1:5" s="10" customFormat="1">
      <c r="A12" s="87" t="s">
        <v>260</v>
      </c>
      <c r="B12" s="87"/>
      <c r="C12" s="4"/>
      <c r="D12" s="4"/>
      <c r="E12" s="94"/>
    </row>
    <row r="13" spans="1:5" s="10" customFormat="1">
      <c r="A13" s="87" t="s">
        <v>260</v>
      </c>
      <c r="B13" s="87"/>
      <c r="C13" s="4"/>
      <c r="D13" s="4"/>
      <c r="E13" s="94"/>
    </row>
    <row r="14" spans="1:5" s="10" customFormat="1">
      <c r="A14" s="87" t="s">
        <v>260</v>
      </c>
      <c r="B14" s="87"/>
      <c r="C14" s="4"/>
      <c r="D14" s="4"/>
      <c r="E14" s="94"/>
    </row>
    <row r="15" spans="1:5" s="10" customFormat="1">
      <c r="A15" s="87" t="s">
        <v>260</v>
      </c>
      <c r="B15" s="87"/>
      <c r="C15" s="4"/>
      <c r="D15" s="4"/>
      <c r="E15" s="94"/>
    </row>
    <row r="16" spans="1:5" s="10" customFormat="1">
      <c r="A16" s="87" t="s">
        <v>260</v>
      </c>
      <c r="B16" s="87"/>
      <c r="C16" s="4"/>
      <c r="D16" s="4"/>
      <c r="E16" s="94"/>
    </row>
    <row r="17" spans="1:5" s="10" customFormat="1" ht="17.25" customHeight="1">
      <c r="A17" s="98" t="s">
        <v>303</v>
      </c>
      <c r="B17" s="87"/>
      <c r="C17" s="4"/>
      <c r="D17" s="4"/>
      <c r="E17" s="94"/>
    </row>
    <row r="18" spans="1:5" s="10" customFormat="1" ht="18" customHeight="1">
      <c r="A18" s="98" t="s">
        <v>304</v>
      </c>
      <c r="B18" s="87"/>
      <c r="C18" s="4"/>
      <c r="D18" s="4"/>
      <c r="E18" s="94"/>
    </row>
    <row r="19" spans="1:5" s="10" customFormat="1">
      <c r="A19" s="87" t="s">
        <v>260</v>
      </c>
      <c r="B19" s="87"/>
      <c r="C19" s="4"/>
      <c r="D19" s="4"/>
      <c r="E19" s="94"/>
    </row>
    <row r="20" spans="1:5" s="10" customFormat="1">
      <c r="A20" s="87" t="s">
        <v>260</v>
      </c>
      <c r="B20" s="87"/>
      <c r="C20" s="4"/>
      <c r="D20" s="4"/>
      <c r="E20" s="94"/>
    </row>
    <row r="21" spans="1:5" s="10" customFormat="1">
      <c r="A21" s="87" t="s">
        <v>260</v>
      </c>
      <c r="B21" s="87"/>
      <c r="C21" s="4"/>
      <c r="D21" s="4"/>
      <c r="E21" s="94"/>
    </row>
    <row r="22" spans="1:5" s="10" customFormat="1">
      <c r="A22" s="87" t="s">
        <v>260</v>
      </c>
      <c r="B22" s="87"/>
      <c r="C22" s="4"/>
      <c r="D22" s="4"/>
      <c r="E22" s="94"/>
    </row>
    <row r="23" spans="1:5" s="10" customFormat="1">
      <c r="A23" s="87" t="s">
        <v>260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307</v>
      </c>
      <c r="C25" s="86">
        <f>SUM(C10:C24)</f>
        <v>0</v>
      </c>
      <c r="D25" s="86">
        <f>SUM(D10:D24)</f>
        <v>35135</v>
      </c>
      <c r="E25" s="96"/>
    </row>
    <row r="26" spans="1:5">
      <c r="A26" s="45"/>
      <c r="B26" s="45"/>
    </row>
    <row r="27" spans="1:5">
      <c r="A27" s="2" t="s">
        <v>376</v>
      </c>
      <c r="E27" s="5"/>
    </row>
    <row r="28" spans="1:5">
      <c r="A28" s="2" t="s">
        <v>371</v>
      </c>
    </row>
    <row r="29" spans="1:5">
      <c r="A29" s="198" t="s">
        <v>372</v>
      </c>
    </row>
    <row r="30" spans="1:5">
      <c r="A30" s="198"/>
    </row>
    <row r="31" spans="1:5">
      <c r="A31" s="198" t="s">
        <v>320</v>
      </c>
    </row>
    <row r="32" spans="1:5" s="23" customFormat="1" ht="12.75"/>
    <row r="33" spans="1:9">
      <c r="A33" s="69" t="s">
        <v>95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253</v>
      </c>
      <c r="D36" s="12"/>
      <c r="E36"/>
      <c r="F36"/>
      <c r="G36"/>
      <c r="H36"/>
      <c r="I36"/>
    </row>
    <row r="37" spans="1:9">
      <c r="B37" s="2" t="s">
        <v>252</v>
      </c>
      <c r="D37" s="12"/>
      <c r="E37"/>
      <c r="F37"/>
      <c r="G37"/>
      <c r="H37"/>
      <c r="I37"/>
    </row>
    <row r="38" spans="1:9" customFormat="1" ht="12.75">
      <c r="A38" s="66"/>
      <c r="B38" s="66" t="s">
        <v>126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28"/>
  <sheetViews>
    <sheetView view="pageBreakPreview" zoomScale="80" zoomScaleSheetLayoutView="80" workbookViewId="0">
      <selection activeCell="C12" sqref="C12"/>
    </sheetView>
  </sheetViews>
  <sheetFormatPr defaultRowHeight="12.75"/>
  <cols>
    <col min="1" max="1" width="5.42578125" style="182" customWidth="1"/>
    <col min="2" max="2" width="20.85546875" style="182" customWidth="1"/>
    <col min="3" max="3" width="26" style="182" customWidth="1"/>
    <col min="4" max="4" width="17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>
      <c r="A1" s="74" t="s">
        <v>404</v>
      </c>
      <c r="B1" s="74"/>
      <c r="C1" s="77"/>
      <c r="D1" s="77"/>
      <c r="E1" s="77"/>
      <c r="F1" s="77"/>
      <c r="G1" s="255"/>
      <c r="H1" s="255"/>
      <c r="I1" s="483" t="s">
        <v>96</v>
      </c>
      <c r="J1" s="483"/>
    </row>
    <row r="2" spans="1:10" ht="15">
      <c r="A2" s="76" t="s">
        <v>127</v>
      </c>
      <c r="B2" s="74"/>
      <c r="C2" s="77"/>
      <c r="D2" s="77"/>
      <c r="E2" s="77"/>
      <c r="F2" s="77"/>
      <c r="G2" s="255"/>
      <c r="H2" s="255"/>
      <c r="I2" s="487" t="str">
        <f>'ფორმა N1'!L2</f>
        <v>03.10.17-21.10.17</v>
      </c>
      <c r="J2" s="487"/>
    </row>
    <row r="3" spans="1:10" ht="15">
      <c r="A3" s="76"/>
      <c r="B3" s="76"/>
      <c r="C3" s="74"/>
      <c r="D3" s="74"/>
      <c r="E3" s="74"/>
      <c r="F3" s="74"/>
      <c r="G3" s="255"/>
      <c r="H3" s="255"/>
      <c r="I3" s="255"/>
    </row>
    <row r="4" spans="1:10" ht="15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80" t="s">
        <v>475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4"/>
      <c r="B7" s="254"/>
      <c r="C7" s="254"/>
      <c r="D7" s="254"/>
      <c r="E7" s="254"/>
      <c r="F7" s="254"/>
      <c r="G7" s="78"/>
      <c r="H7" s="78"/>
      <c r="I7" s="78"/>
    </row>
    <row r="8" spans="1:10" ht="45">
      <c r="A8" s="90" t="s">
        <v>63</v>
      </c>
      <c r="B8" s="90" t="s">
        <v>311</v>
      </c>
      <c r="C8" s="90" t="s">
        <v>312</v>
      </c>
      <c r="D8" s="90" t="s">
        <v>214</v>
      </c>
      <c r="E8" s="90" t="s">
        <v>316</v>
      </c>
      <c r="F8" s="90" t="s">
        <v>319</v>
      </c>
      <c r="G8" s="79" t="s">
        <v>10</v>
      </c>
      <c r="H8" s="79" t="s">
        <v>9</v>
      </c>
      <c r="I8" s="79" t="s">
        <v>356</v>
      </c>
      <c r="J8" s="210" t="s">
        <v>318</v>
      </c>
    </row>
    <row r="9" spans="1:10" ht="15">
      <c r="A9" s="98">
        <v>1</v>
      </c>
      <c r="B9" s="430" t="s">
        <v>495</v>
      </c>
      <c r="C9" s="98"/>
      <c r="D9" s="431" t="s">
        <v>497</v>
      </c>
      <c r="E9" s="98"/>
      <c r="F9" s="431" t="s">
        <v>318</v>
      </c>
      <c r="G9" s="4">
        <v>2500</v>
      </c>
      <c r="H9" s="429">
        <v>2000</v>
      </c>
      <c r="I9" s="4">
        <v>500</v>
      </c>
      <c r="J9" s="210" t="s">
        <v>0</v>
      </c>
    </row>
    <row r="10" spans="1:10" ht="15">
      <c r="A10" s="98">
        <v>2</v>
      </c>
      <c r="B10" s="430" t="s">
        <v>496</v>
      </c>
      <c r="C10" s="98"/>
      <c r="D10" s="431" t="s">
        <v>498</v>
      </c>
      <c r="E10" s="98"/>
      <c r="F10" s="431" t="s">
        <v>318</v>
      </c>
      <c r="G10" s="4">
        <v>1250</v>
      </c>
      <c r="H10" s="429">
        <v>1000</v>
      </c>
      <c r="I10" s="4">
        <v>250</v>
      </c>
    </row>
    <row r="11" spans="1:10" ht="15">
      <c r="A11" s="98">
        <v>3</v>
      </c>
      <c r="B11" s="430" t="s">
        <v>495</v>
      </c>
      <c r="C11" s="87"/>
      <c r="D11" s="431" t="s">
        <v>497</v>
      </c>
      <c r="E11" s="87"/>
      <c r="F11" s="431" t="s">
        <v>318</v>
      </c>
      <c r="G11" s="4">
        <v>2500</v>
      </c>
      <c r="H11" s="429">
        <v>2000</v>
      </c>
      <c r="I11" s="4">
        <v>500</v>
      </c>
    </row>
    <row r="12" spans="1:10" ht="15">
      <c r="A12" s="98">
        <v>4</v>
      </c>
      <c r="B12" s="430" t="s">
        <v>593</v>
      </c>
      <c r="C12" s="87"/>
      <c r="D12" s="431" t="s">
        <v>596</v>
      </c>
      <c r="E12" s="87"/>
      <c r="F12" s="431" t="s">
        <v>318</v>
      </c>
      <c r="G12" s="4">
        <v>2750</v>
      </c>
      <c r="H12" s="429">
        <v>2200</v>
      </c>
      <c r="I12" s="4">
        <v>550</v>
      </c>
    </row>
    <row r="13" spans="1:10" ht="15">
      <c r="A13" s="98">
        <v>5</v>
      </c>
      <c r="B13" s="430" t="s">
        <v>592</v>
      </c>
      <c r="C13" s="87"/>
      <c r="D13" s="431" t="s">
        <v>594</v>
      </c>
      <c r="E13" s="87"/>
      <c r="F13" s="431" t="s">
        <v>318</v>
      </c>
      <c r="G13" s="4">
        <v>1875</v>
      </c>
      <c r="H13" s="429">
        <v>1500</v>
      </c>
      <c r="I13" s="4">
        <v>375</v>
      </c>
    </row>
    <row r="14" spans="1:10" ht="15">
      <c r="A14" s="98">
        <v>15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87" t="s">
        <v>258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87"/>
      <c r="B16" s="99"/>
      <c r="C16" s="99"/>
      <c r="D16" s="99"/>
      <c r="E16" s="99"/>
      <c r="F16" s="87" t="s">
        <v>392</v>
      </c>
      <c r="G16" s="86">
        <f>SUM(G9:G15)</f>
        <v>10875</v>
      </c>
      <c r="H16" s="86">
        <f>SUM(H9:H15)</f>
        <v>8700</v>
      </c>
      <c r="I16" s="86">
        <f>SUM(I9:I15)</f>
        <v>2175</v>
      </c>
    </row>
    <row r="17" spans="1:9" ht="15">
      <c r="A17" s="208"/>
      <c r="B17" s="208"/>
      <c r="C17" s="208"/>
      <c r="D17" s="208"/>
      <c r="E17" s="208"/>
      <c r="F17" s="208"/>
      <c r="G17" s="208"/>
      <c r="H17" s="181"/>
      <c r="I17" s="181"/>
    </row>
    <row r="18" spans="1:9" ht="15">
      <c r="A18" s="209" t="s">
        <v>405</v>
      </c>
      <c r="B18" s="209"/>
      <c r="C18" s="208"/>
      <c r="D18" s="208"/>
      <c r="E18" s="208"/>
      <c r="F18" s="208"/>
      <c r="G18" s="208"/>
      <c r="H18" s="181"/>
      <c r="I18" s="181"/>
    </row>
    <row r="19" spans="1:9" ht="15">
      <c r="A19" s="209"/>
      <c r="B19" s="209"/>
      <c r="C19" s="208"/>
      <c r="D19" s="208"/>
      <c r="E19" s="208"/>
      <c r="F19" s="208"/>
      <c r="G19" s="208"/>
      <c r="H19" s="181"/>
      <c r="I19" s="181"/>
    </row>
    <row r="20" spans="1:9" ht="15">
      <c r="A20" s="209"/>
      <c r="B20" s="209"/>
      <c r="C20" s="181"/>
      <c r="D20" s="181"/>
      <c r="E20" s="181"/>
      <c r="F20" s="181"/>
      <c r="G20" s="181"/>
      <c r="H20" s="181"/>
      <c r="I20" s="181"/>
    </row>
    <row r="21" spans="1:9" ht="15">
      <c r="A21" s="209"/>
      <c r="B21" s="209"/>
      <c r="C21" s="181"/>
      <c r="D21" s="181"/>
      <c r="E21" s="181"/>
      <c r="F21" s="181"/>
      <c r="G21" s="181"/>
      <c r="H21" s="181"/>
      <c r="I21" s="181"/>
    </row>
    <row r="22" spans="1:9">
      <c r="A22" s="206"/>
      <c r="B22" s="206"/>
      <c r="C22" s="206"/>
      <c r="D22" s="206"/>
      <c r="E22" s="206"/>
      <c r="F22" s="206"/>
      <c r="G22" s="206"/>
      <c r="H22" s="206"/>
      <c r="I22" s="206"/>
    </row>
    <row r="23" spans="1:9" ht="15">
      <c r="A23" s="187" t="s">
        <v>95</v>
      </c>
      <c r="B23" s="187"/>
      <c r="C23" s="181"/>
      <c r="D23" s="181"/>
      <c r="E23" s="181"/>
      <c r="F23" s="181"/>
      <c r="G23" s="181"/>
      <c r="H23" s="181"/>
      <c r="I23" s="181"/>
    </row>
    <row r="24" spans="1:9" ht="15">
      <c r="A24" s="181"/>
      <c r="B24" s="181"/>
      <c r="C24" s="181"/>
      <c r="D24" s="181"/>
      <c r="E24" s="181"/>
      <c r="F24" s="181"/>
      <c r="G24" s="181"/>
      <c r="H24" s="181"/>
      <c r="I24" s="181"/>
    </row>
    <row r="25" spans="1:9" ht="15">
      <c r="A25" s="181"/>
      <c r="B25" s="181"/>
      <c r="C25" s="181"/>
      <c r="D25" s="181"/>
      <c r="E25" s="185"/>
      <c r="F25" s="185"/>
      <c r="G25" s="185"/>
      <c r="H25" s="181"/>
      <c r="I25" s="181"/>
    </row>
    <row r="26" spans="1:9" ht="15">
      <c r="A26" s="187"/>
      <c r="B26" s="187"/>
      <c r="C26" s="187" t="s">
        <v>355</v>
      </c>
      <c r="D26" s="187"/>
      <c r="E26" s="187"/>
      <c r="F26" s="187"/>
      <c r="G26" s="187"/>
      <c r="H26" s="181"/>
      <c r="I26" s="181"/>
    </row>
    <row r="27" spans="1:9" ht="15">
      <c r="A27" s="181"/>
      <c r="B27" s="181"/>
      <c r="C27" s="181" t="s">
        <v>354</v>
      </c>
      <c r="D27" s="181"/>
      <c r="E27" s="181"/>
      <c r="F27" s="181"/>
      <c r="G27" s="181"/>
      <c r="H27" s="181"/>
      <c r="I27" s="181"/>
    </row>
    <row r="28" spans="1:9">
      <c r="A28" s="189"/>
      <c r="B28" s="189"/>
      <c r="C28" s="189" t="s">
        <v>126</v>
      </c>
      <c r="D28" s="189"/>
      <c r="E28" s="189"/>
      <c r="F28" s="189"/>
      <c r="G28" s="18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46"/>
  <sheetViews>
    <sheetView view="pageBreakPreview" zoomScale="80" zoomScaleSheetLayoutView="80" workbookViewId="0">
      <selection activeCell="H16" sqref="H16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6.570312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406</v>
      </c>
      <c r="B1" s="77"/>
      <c r="C1" s="77"/>
      <c r="D1" s="77"/>
      <c r="E1" s="77"/>
      <c r="F1" s="77"/>
      <c r="G1" s="483" t="s">
        <v>96</v>
      </c>
      <c r="H1" s="483"/>
      <c r="I1" s="327"/>
    </row>
    <row r="2" spans="1:9" ht="15">
      <c r="A2" s="76" t="s">
        <v>127</v>
      </c>
      <c r="B2" s="77"/>
      <c r="C2" s="77"/>
      <c r="D2" s="77"/>
      <c r="E2" s="77"/>
      <c r="F2" s="77"/>
      <c r="G2" s="487" t="str">
        <f>'ფორმა N1'!L2</f>
        <v>03.10.17-21.10.17</v>
      </c>
      <c r="H2" s="487"/>
      <c r="I2" s="76"/>
    </row>
    <row r="3" spans="1:9" ht="15">
      <c r="A3" s="76"/>
      <c r="B3" s="76"/>
      <c r="C3" s="76"/>
      <c r="D3" s="76"/>
      <c r="E3" s="76"/>
      <c r="F3" s="76"/>
      <c r="G3" s="255"/>
      <c r="H3" s="255"/>
      <c r="I3" s="327"/>
    </row>
    <row r="4" spans="1:9" ht="15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80" t="s">
        <v>475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4"/>
      <c r="B7" s="254"/>
      <c r="C7" s="254"/>
      <c r="D7" s="254"/>
      <c r="E7" s="254"/>
      <c r="F7" s="254"/>
      <c r="G7" s="78"/>
      <c r="H7" s="78"/>
      <c r="I7" s="327"/>
    </row>
    <row r="8" spans="1:9" ht="45">
      <c r="A8" s="323" t="s">
        <v>63</v>
      </c>
      <c r="B8" s="79" t="s">
        <v>311</v>
      </c>
      <c r="C8" s="90" t="s">
        <v>312</v>
      </c>
      <c r="D8" s="90" t="s">
        <v>214</v>
      </c>
      <c r="E8" s="90" t="s">
        <v>315</v>
      </c>
      <c r="F8" s="90" t="s">
        <v>314</v>
      </c>
      <c r="G8" s="90" t="s">
        <v>351</v>
      </c>
      <c r="H8" s="79" t="s">
        <v>10</v>
      </c>
      <c r="I8" s="79" t="s">
        <v>9</v>
      </c>
    </row>
    <row r="9" spans="1:9">
      <c r="A9" s="324"/>
      <c r="B9" s="455" t="s">
        <v>732</v>
      </c>
      <c r="C9" s="428" t="s">
        <v>733</v>
      </c>
      <c r="D9" s="457" t="s">
        <v>736</v>
      </c>
      <c r="E9" s="455" t="s">
        <v>734</v>
      </c>
      <c r="F9" s="455" t="s">
        <v>735</v>
      </c>
      <c r="G9" s="428">
        <v>2</v>
      </c>
      <c r="H9" s="428">
        <v>500</v>
      </c>
      <c r="I9" s="428">
        <v>500</v>
      </c>
    </row>
    <row r="10" spans="1:9">
      <c r="A10" s="324"/>
      <c r="B10" s="455" t="s">
        <v>737</v>
      </c>
      <c r="C10" s="455" t="s">
        <v>738</v>
      </c>
      <c r="D10" s="457" t="s">
        <v>739</v>
      </c>
      <c r="E10" s="455" t="s">
        <v>734</v>
      </c>
      <c r="F10" s="455" t="s">
        <v>735</v>
      </c>
      <c r="G10" s="428">
        <v>5</v>
      </c>
      <c r="H10" s="428">
        <v>700</v>
      </c>
      <c r="I10" s="428">
        <v>700</v>
      </c>
    </row>
    <row r="11" spans="1:9">
      <c r="A11" s="324"/>
      <c r="B11" s="455" t="s">
        <v>740</v>
      </c>
      <c r="C11" s="455" t="s">
        <v>741</v>
      </c>
      <c r="D11" s="456" t="s">
        <v>742</v>
      </c>
      <c r="E11" s="455" t="s">
        <v>734</v>
      </c>
      <c r="F11" s="455" t="s">
        <v>735</v>
      </c>
      <c r="G11" s="428">
        <v>2</v>
      </c>
      <c r="H11" s="428">
        <v>440</v>
      </c>
      <c r="I11" s="428">
        <v>440</v>
      </c>
    </row>
    <row r="12" spans="1:9" ht="15">
      <c r="A12" s="324"/>
      <c r="B12" s="461" t="s">
        <v>752</v>
      </c>
      <c r="C12" s="462" t="s">
        <v>753</v>
      </c>
      <c r="D12" s="460" t="s">
        <v>595</v>
      </c>
      <c r="E12" s="455" t="s">
        <v>734</v>
      </c>
      <c r="F12" s="87" t="s">
        <v>743</v>
      </c>
      <c r="G12" s="87">
        <v>3</v>
      </c>
      <c r="H12" s="4">
        <v>150</v>
      </c>
      <c r="I12" s="4">
        <v>150</v>
      </c>
    </row>
    <row r="13" spans="1:9" ht="15">
      <c r="A13" s="324"/>
      <c r="B13" s="461" t="s">
        <v>750</v>
      </c>
      <c r="C13" s="462" t="s">
        <v>751</v>
      </c>
      <c r="D13" s="459">
        <v>40001005904</v>
      </c>
      <c r="E13" s="455" t="s">
        <v>734</v>
      </c>
      <c r="F13" s="87" t="s">
        <v>743</v>
      </c>
      <c r="G13" s="87">
        <v>3</v>
      </c>
      <c r="H13" s="4">
        <v>150</v>
      </c>
      <c r="I13" s="4">
        <v>150</v>
      </c>
    </row>
    <row r="14" spans="1:9" ht="15">
      <c r="A14" s="324"/>
      <c r="B14" s="463" t="s">
        <v>740</v>
      </c>
      <c r="C14" s="464" t="s">
        <v>741</v>
      </c>
      <c r="D14" s="456" t="s">
        <v>742</v>
      </c>
      <c r="E14" s="455" t="s">
        <v>734</v>
      </c>
      <c r="F14" s="87" t="s">
        <v>743</v>
      </c>
      <c r="G14" s="87">
        <v>3</v>
      </c>
      <c r="H14" s="4">
        <v>150</v>
      </c>
      <c r="I14" s="4">
        <v>150</v>
      </c>
    </row>
    <row r="15" spans="1:9" ht="15">
      <c r="A15" s="324"/>
      <c r="B15" s="461" t="s">
        <v>744</v>
      </c>
      <c r="C15" s="462" t="s">
        <v>745</v>
      </c>
      <c r="D15" s="460" t="s">
        <v>754</v>
      </c>
      <c r="E15" s="455" t="s">
        <v>734</v>
      </c>
      <c r="F15" s="87" t="s">
        <v>743</v>
      </c>
      <c r="G15" s="87">
        <v>3</v>
      </c>
      <c r="H15" s="4">
        <v>200</v>
      </c>
      <c r="I15" s="4">
        <v>200</v>
      </c>
    </row>
    <row r="16" spans="1:9" ht="15">
      <c r="A16" s="324"/>
      <c r="B16" s="461" t="s">
        <v>748</v>
      </c>
      <c r="C16" s="462" t="s">
        <v>749</v>
      </c>
      <c r="D16" s="460" t="s">
        <v>597</v>
      </c>
      <c r="E16" s="455" t="s">
        <v>734</v>
      </c>
      <c r="F16" s="87" t="s">
        <v>743</v>
      </c>
      <c r="G16" s="87">
        <v>3</v>
      </c>
      <c r="H16" s="4">
        <v>150</v>
      </c>
      <c r="I16" s="4">
        <v>150</v>
      </c>
    </row>
    <row r="17" spans="1:9" ht="15">
      <c r="A17" s="324"/>
      <c r="B17" s="461" t="s">
        <v>746</v>
      </c>
      <c r="C17" s="462" t="s">
        <v>747</v>
      </c>
      <c r="D17" s="459">
        <v>35001115336</v>
      </c>
      <c r="E17" s="455" t="s">
        <v>734</v>
      </c>
      <c r="F17" s="87" t="s">
        <v>743</v>
      </c>
      <c r="G17" s="87">
        <v>3</v>
      </c>
      <c r="H17" s="4">
        <v>150</v>
      </c>
      <c r="I17" s="4">
        <v>150</v>
      </c>
    </row>
    <row r="18" spans="1:9" ht="15">
      <c r="A18" s="324"/>
      <c r="B18" s="210" t="s">
        <v>756</v>
      </c>
      <c r="C18" s="462" t="s">
        <v>757</v>
      </c>
      <c r="D18" s="460" t="s">
        <v>755</v>
      </c>
      <c r="E18" s="455" t="s">
        <v>734</v>
      </c>
      <c r="F18" s="87" t="s">
        <v>743</v>
      </c>
      <c r="G18" s="87">
        <v>3</v>
      </c>
      <c r="H18" s="4">
        <v>150</v>
      </c>
      <c r="I18" s="4">
        <v>150</v>
      </c>
    </row>
    <row r="19" spans="1:9" ht="15">
      <c r="A19" s="324"/>
      <c r="B19" s="325"/>
      <c r="C19" s="87"/>
      <c r="D19" s="87"/>
      <c r="E19" s="455"/>
      <c r="F19" s="87"/>
      <c r="G19" s="87"/>
      <c r="H19" s="4"/>
      <c r="I19" s="4"/>
    </row>
    <row r="20" spans="1:9" ht="15">
      <c r="A20" s="324"/>
      <c r="B20" s="325"/>
      <c r="C20" s="87"/>
      <c r="D20" s="87"/>
      <c r="E20" s="87"/>
      <c r="F20" s="87"/>
      <c r="G20" s="87"/>
      <c r="H20" s="4"/>
      <c r="I20" s="4"/>
    </row>
    <row r="21" spans="1:9" ht="15">
      <c r="A21" s="324"/>
      <c r="B21" s="325"/>
      <c r="C21" s="87"/>
      <c r="D21" s="87"/>
      <c r="E21" s="87"/>
      <c r="F21" s="87"/>
      <c r="G21" s="87"/>
      <c r="H21" s="4"/>
      <c r="I21" s="4"/>
    </row>
    <row r="22" spans="1:9" ht="15">
      <c r="A22" s="324"/>
      <c r="B22" s="325"/>
      <c r="C22" s="87"/>
      <c r="D22" s="87"/>
      <c r="E22" s="87"/>
      <c r="F22" s="87"/>
      <c r="G22" s="87"/>
      <c r="H22" s="4"/>
      <c r="I22" s="4"/>
    </row>
    <row r="23" spans="1:9" ht="15">
      <c r="A23" s="324"/>
      <c r="B23" s="325"/>
      <c r="C23" s="87"/>
      <c r="D23" s="87"/>
      <c r="E23" s="87"/>
      <c r="F23" s="87"/>
      <c r="G23" s="87"/>
      <c r="H23" s="4"/>
      <c r="I23" s="4"/>
    </row>
    <row r="24" spans="1:9" ht="15">
      <c r="A24" s="324"/>
      <c r="B24" s="325"/>
      <c r="C24" s="87"/>
      <c r="D24" s="87"/>
      <c r="E24" s="87"/>
      <c r="F24" s="87"/>
      <c r="G24" s="87"/>
      <c r="H24" s="4"/>
      <c r="I24" s="4"/>
    </row>
    <row r="25" spans="1:9" ht="15">
      <c r="A25" s="324"/>
      <c r="B25" s="325"/>
      <c r="C25" s="87"/>
      <c r="D25" s="87"/>
      <c r="E25" s="87"/>
      <c r="F25" s="87"/>
      <c r="G25" s="87"/>
      <c r="H25" s="4"/>
      <c r="I25" s="4"/>
    </row>
    <row r="26" spans="1:9" ht="15">
      <c r="A26" s="324"/>
      <c r="B26" s="325"/>
      <c r="C26" s="87"/>
      <c r="D26" s="87"/>
      <c r="E26" s="87"/>
      <c r="F26" s="87"/>
      <c r="G26" s="87"/>
      <c r="H26" s="4"/>
      <c r="I26" s="4"/>
    </row>
    <row r="27" spans="1:9" ht="15">
      <c r="A27" s="324"/>
      <c r="B27" s="325"/>
      <c r="C27" s="87"/>
      <c r="D27" s="87"/>
      <c r="E27" s="87"/>
      <c r="F27" s="87"/>
      <c r="G27" s="87"/>
      <c r="H27" s="4"/>
      <c r="I27" s="4"/>
    </row>
    <row r="28" spans="1:9" ht="15">
      <c r="A28" s="324"/>
      <c r="B28" s="325"/>
      <c r="C28" s="87"/>
      <c r="D28" s="87"/>
      <c r="E28" s="87"/>
      <c r="F28" s="87"/>
      <c r="G28" s="87"/>
      <c r="H28" s="4"/>
      <c r="I28" s="4"/>
    </row>
    <row r="29" spans="1:9" ht="15">
      <c r="A29" s="324"/>
      <c r="B29" s="325"/>
      <c r="C29" s="87"/>
      <c r="D29" s="87"/>
      <c r="E29" s="87"/>
      <c r="F29" s="87"/>
      <c r="G29" s="87"/>
      <c r="H29" s="4"/>
      <c r="I29" s="4"/>
    </row>
    <row r="30" spans="1:9" ht="15">
      <c r="A30" s="324"/>
      <c r="B30" s="325"/>
      <c r="C30" s="87"/>
      <c r="D30" s="87"/>
      <c r="E30" s="87"/>
      <c r="F30" s="87"/>
      <c r="G30" s="87"/>
      <c r="H30" s="4"/>
      <c r="I30" s="4"/>
    </row>
    <row r="31" spans="1:9" ht="15">
      <c r="A31" s="324"/>
      <c r="B31" s="325"/>
      <c r="C31" s="87"/>
      <c r="D31" s="87"/>
      <c r="E31" s="87"/>
      <c r="F31" s="87"/>
      <c r="G31" s="87"/>
      <c r="H31" s="4"/>
      <c r="I31" s="4"/>
    </row>
    <row r="32" spans="1:9" ht="15">
      <c r="A32" s="324"/>
      <c r="B32" s="325"/>
      <c r="C32" s="87"/>
      <c r="D32" s="87"/>
      <c r="E32" s="87"/>
      <c r="F32" s="87"/>
      <c r="G32" s="87"/>
      <c r="H32" s="4"/>
      <c r="I32" s="4"/>
    </row>
    <row r="33" spans="1:9" ht="15">
      <c r="A33" s="324"/>
      <c r="B33" s="325"/>
      <c r="C33" s="87"/>
      <c r="D33" s="87"/>
      <c r="E33" s="87"/>
      <c r="F33" s="87"/>
      <c r="G33" s="87"/>
      <c r="H33" s="4"/>
      <c r="I33" s="4"/>
    </row>
    <row r="34" spans="1:9" ht="15">
      <c r="A34" s="324"/>
      <c r="B34" s="326"/>
      <c r="C34" s="99"/>
      <c r="D34" s="99"/>
      <c r="E34" s="99"/>
      <c r="F34" s="99"/>
      <c r="G34" s="99" t="s">
        <v>310</v>
      </c>
      <c r="H34" s="86">
        <f>SUM(H9:H33)</f>
        <v>2740</v>
      </c>
      <c r="I34" s="86">
        <f>SUM(I9:I33)</f>
        <v>2740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8" t="s">
        <v>407</v>
      </c>
      <c r="B36" s="45"/>
      <c r="C36" s="45"/>
      <c r="D36" s="45"/>
      <c r="E36" s="45"/>
      <c r="F36" s="45"/>
      <c r="G36" s="2"/>
      <c r="H36" s="2"/>
    </row>
    <row r="37" spans="1:9" ht="15">
      <c r="A37" s="198"/>
      <c r="B37" s="45"/>
      <c r="C37" s="45"/>
      <c r="D37" s="45"/>
      <c r="E37" s="45"/>
      <c r="F37" s="45"/>
      <c r="G37" s="2"/>
      <c r="H37" s="2"/>
    </row>
    <row r="38" spans="1:9" ht="15">
      <c r="A38" s="198"/>
      <c r="B38" s="2"/>
      <c r="C38" s="2"/>
      <c r="D38" s="2"/>
      <c r="E38" s="2"/>
      <c r="F38" s="2"/>
      <c r="G38" s="2"/>
      <c r="H38" s="2"/>
    </row>
    <row r="39" spans="1:9" ht="15">
      <c r="A39" s="198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95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253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252</v>
      </c>
      <c r="C45" s="2"/>
      <c r="D45" s="2"/>
      <c r="E45" s="2"/>
      <c r="F45" s="2"/>
      <c r="G45" s="2"/>
      <c r="H45" s="12"/>
    </row>
    <row r="46" spans="1:9">
      <c r="A46" s="66"/>
      <c r="B46" s="66" t="s">
        <v>126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46"/>
  <sheetViews>
    <sheetView view="pageBreakPreview" zoomScale="80" zoomScaleSheetLayoutView="80" workbookViewId="0">
      <selection activeCell="B9" sqref="B9"/>
    </sheetView>
  </sheetViews>
  <sheetFormatPr defaultRowHeight="12.75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>
      <c r="A1" s="74" t="s">
        <v>408</v>
      </c>
      <c r="B1" s="74"/>
      <c r="C1" s="77"/>
      <c r="D1" s="77"/>
      <c r="E1" s="77"/>
      <c r="F1" s="77"/>
      <c r="G1" s="483" t="s">
        <v>96</v>
      </c>
      <c r="H1" s="483"/>
    </row>
    <row r="2" spans="1:10" ht="15">
      <c r="A2" s="76" t="s">
        <v>127</v>
      </c>
      <c r="B2" s="74"/>
      <c r="C2" s="77"/>
      <c r="D2" s="77"/>
      <c r="E2" s="77"/>
      <c r="F2" s="77"/>
      <c r="G2" s="487" t="str">
        <f>'ფორმა N1'!L2</f>
        <v>03.10.17-21.10.17</v>
      </c>
      <c r="H2" s="487"/>
    </row>
    <row r="3" spans="1:10" ht="15">
      <c r="A3" s="76"/>
      <c r="B3" s="76"/>
      <c r="C3" s="76"/>
      <c r="D3" s="76"/>
      <c r="E3" s="76"/>
      <c r="F3" s="76"/>
      <c r="G3" s="255"/>
      <c r="H3" s="255"/>
    </row>
    <row r="4" spans="1:10" ht="15">
      <c r="A4" s="77" t="s">
        <v>256</v>
      </c>
      <c r="B4" s="77"/>
      <c r="C4" s="77"/>
      <c r="D4" s="77"/>
      <c r="E4" s="77"/>
      <c r="F4" s="77"/>
      <c r="G4" s="76"/>
      <c r="H4" s="76"/>
    </row>
    <row r="5" spans="1:10" ht="15">
      <c r="A5" s="80" t="s">
        <v>475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4"/>
      <c r="B7" s="254"/>
      <c r="C7" s="254"/>
      <c r="D7" s="254"/>
      <c r="E7" s="254"/>
      <c r="F7" s="254"/>
      <c r="G7" s="78"/>
      <c r="H7" s="78"/>
    </row>
    <row r="8" spans="1:10" ht="30">
      <c r="A8" s="90" t="s">
        <v>63</v>
      </c>
      <c r="B8" s="90" t="s">
        <v>311</v>
      </c>
      <c r="C8" s="90" t="s">
        <v>312</v>
      </c>
      <c r="D8" s="90" t="s">
        <v>214</v>
      </c>
      <c r="E8" s="90" t="s">
        <v>319</v>
      </c>
      <c r="F8" s="90" t="s">
        <v>313</v>
      </c>
      <c r="G8" s="79" t="s">
        <v>10</v>
      </c>
      <c r="H8" s="79" t="s">
        <v>9</v>
      </c>
      <c r="J8" s="210" t="s">
        <v>318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0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317</v>
      </c>
      <c r="G34" s="86">
        <f>SUM(G9:G33)</f>
        <v>0</v>
      </c>
      <c r="H34" s="86">
        <f>SUM(H9:H33)</f>
        <v>0</v>
      </c>
    </row>
    <row r="35" spans="1:9" ht="15">
      <c r="A35" s="208"/>
      <c r="B35" s="208"/>
      <c r="C35" s="208"/>
      <c r="D35" s="208"/>
      <c r="E35" s="208"/>
      <c r="F35" s="208"/>
      <c r="G35" s="208"/>
      <c r="H35" s="181"/>
      <c r="I35" s="181"/>
    </row>
    <row r="36" spans="1:9" ht="15">
      <c r="A36" s="209" t="s">
        <v>409</v>
      </c>
      <c r="B36" s="209"/>
      <c r="C36" s="208"/>
      <c r="D36" s="208"/>
      <c r="E36" s="208"/>
      <c r="F36" s="208"/>
      <c r="G36" s="208"/>
      <c r="H36" s="181"/>
      <c r="I36" s="181"/>
    </row>
    <row r="37" spans="1:9" ht="15">
      <c r="A37" s="209"/>
      <c r="B37" s="209"/>
      <c r="C37" s="208"/>
      <c r="D37" s="208"/>
      <c r="E37" s="208"/>
      <c r="F37" s="208"/>
      <c r="G37" s="208"/>
      <c r="H37" s="181"/>
      <c r="I37" s="181"/>
    </row>
    <row r="38" spans="1:9" ht="15">
      <c r="A38" s="209"/>
      <c r="B38" s="209"/>
      <c r="C38" s="181"/>
      <c r="D38" s="181"/>
      <c r="E38" s="181"/>
      <c r="F38" s="181"/>
      <c r="G38" s="181"/>
      <c r="H38" s="181"/>
      <c r="I38" s="181"/>
    </row>
    <row r="39" spans="1:9" ht="15">
      <c r="A39" s="209"/>
      <c r="B39" s="209"/>
      <c r="C39" s="181"/>
      <c r="D39" s="181"/>
      <c r="E39" s="181"/>
      <c r="F39" s="181"/>
      <c r="G39" s="181"/>
      <c r="H39" s="181"/>
      <c r="I39" s="181"/>
    </row>
    <row r="40" spans="1:9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>
      <c r="A41" s="187" t="s">
        <v>95</v>
      </c>
      <c r="B41" s="187"/>
      <c r="C41" s="181"/>
      <c r="D41" s="181"/>
      <c r="E41" s="181"/>
      <c r="F41" s="181"/>
      <c r="G41" s="181"/>
      <c r="H41" s="181"/>
      <c r="I41" s="181"/>
    </row>
    <row r="42" spans="1:9" ht="15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>
      <c r="A44" s="187"/>
      <c r="B44" s="187"/>
      <c r="C44" s="187" t="s">
        <v>375</v>
      </c>
      <c r="D44" s="187"/>
      <c r="E44" s="208"/>
      <c r="F44" s="187"/>
      <c r="G44" s="187"/>
      <c r="H44" s="181"/>
      <c r="I44" s="188"/>
    </row>
    <row r="45" spans="1:9" ht="15">
      <c r="A45" s="181"/>
      <c r="B45" s="181"/>
      <c r="C45" s="181" t="s">
        <v>252</v>
      </c>
      <c r="D45" s="181"/>
      <c r="E45" s="181"/>
      <c r="F45" s="181"/>
      <c r="G45" s="181"/>
      <c r="H45" s="181"/>
      <c r="I45" s="188"/>
    </row>
    <row r="46" spans="1:9">
      <c r="A46" s="189"/>
      <c r="B46" s="189"/>
      <c r="C46" s="189" t="s">
        <v>126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2017-10-25T05:38:13Z</cp:lastPrinted>
  <dcterms:created xsi:type="dcterms:W3CDTF">2011-12-27T13:20:18Z</dcterms:created>
  <dcterms:modified xsi:type="dcterms:W3CDTF">2017-10-25T05:49:07Z</dcterms:modified>
</cp:coreProperties>
</file>