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D:\SAO\Desktop\2021 წლიური\xls\"/>
    </mc:Choice>
  </mc:AlternateContent>
  <bookViews>
    <workbookView xWindow="0" yWindow="0" windowWidth="20430" windowHeight="6960" tabRatio="954" firstSheet="7" activeTab="17"/>
  </bookViews>
  <sheets>
    <sheet name="ფორმა N1" sheetId="58" r:id="rId1"/>
    <sheet name="ფორმა N2" sheetId="3" r:id="rId2"/>
    <sheet name="ფორმა N3" sheetId="7" r:id="rId3"/>
    <sheet name="ფორმა N4" sheetId="40" r:id="rId4"/>
    <sheet name="ფორმა N4.1" sheetId="26" r:id="rId5"/>
    <sheet name="ფორმა N4.3" sheetId="30" r:id="rId6"/>
    <sheet name="ფორმა 4.2" sheetId="29"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 7.1" sheetId="18" r:id="rId17"/>
    <sheet name="ფორმა N7" sheetId="9"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6" hidden="1">'ფორმა 4.2'!$A$8:$J$27</definedName>
    <definedName name="_xlnm._FilterDatabase" localSheetId="8" hidden="1">'ფორმა 4.5'!$A$9:$L$35</definedName>
    <definedName name="_xlnm._FilterDatabase" localSheetId="14" hidden="1">'ფორმა 5.5'!$A$9:$M$54</definedName>
    <definedName name="_xlnm._FilterDatabase" localSheetId="0" hidden="1">'ფორმა N1'!$A$8:$M$262</definedName>
    <definedName name="_xlnm._FilterDatabase" localSheetId="1" hidden="1">'ფორმა N2'!$A$8:$G$8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N4.1'!$B$9:$D$22</definedName>
    <definedName name="_xlnm._FilterDatabase" localSheetId="9" hidden="1">'ფორმა N5'!$A$8:$D$11</definedName>
    <definedName name="_xlnm._FilterDatabase" localSheetId="10" hidden="1">'ფორმა N5.1'!$B$9:$D$29</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6">'ფორმა 4.2'!$A$1:$I$37</definedName>
    <definedName name="_xlnm.Print_Area" localSheetId="7">'ფორმა 4.4'!$A$1:$H$46</definedName>
    <definedName name="_xlnm.Print_Area" localSheetId="8">'ფორმა 4.5'!$A$1:$L$48</definedName>
    <definedName name="_xlnm.Print_Area" localSheetId="11">'ფორმა 5.2'!$A$1:$I$37</definedName>
    <definedName name="_xlnm.Print_Area" localSheetId="13">'ფორმა 5.4'!$A$1:$H$45</definedName>
    <definedName name="_xlnm.Print_Area" localSheetId="14">'ფორმა 5.5'!$A$1:$L$67</definedName>
    <definedName name="_xlnm.Print_Area" localSheetId="21">'ფორმა 8.3'!$A$1:$I$35</definedName>
    <definedName name="_xlnm.Print_Area" localSheetId="16">'ფორმა N 7.1'!$A$1:$H$51</definedName>
    <definedName name="_xlnm.Print_Area" localSheetId="22">'ფორმა N 9'!$A$1:$I$48</definedName>
    <definedName name="_xlnm.Print_Area" localSheetId="0">'ფორმა N1'!$A$1:$N$265</definedName>
    <definedName name="_xlnm.Print_Area" localSheetId="1">'ფორმა N2'!$A$1:$D$45</definedName>
    <definedName name="_xlnm.Print_Area" localSheetId="2">'ფორმა N3'!$A:$G</definedName>
    <definedName name="_xlnm.Print_Area" localSheetId="3">'ფორმა N4'!$A$1:$D$90</definedName>
    <definedName name="_xlnm.Print_Area" localSheetId="4">'ფორმა N4.1'!$A$1:$D$37</definedName>
    <definedName name="_xlnm.Print_Area" localSheetId="9">'ფორმა N5'!$A:$G</definedName>
    <definedName name="_xlnm.Print_Area" localSheetId="10">'ფორმა N5.1'!$A$1:$D$47</definedName>
    <definedName name="_xlnm.Print_Area" localSheetId="15">'ფორმა N6'!$A$1:$D$90</definedName>
    <definedName name="_xlnm.Print_Area" localSheetId="17">'ფორმა N7'!$A$1:$J$19</definedName>
    <definedName name="_xlnm.Print_Area" localSheetId="18">'ფორმა N8'!$A$1:$J$52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ფორმა'!$A$1:$C$34</definedName>
  </definedNames>
  <calcPr calcId="162913"/>
</workbook>
</file>

<file path=xl/calcChain.xml><?xml version="1.0" encoding="utf-8"?>
<calcChain xmlns="http://schemas.openxmlformats.org/spreadsheetml/2006/main">
  <c r="D32" i="27" l="1"/>
  <c r="G10" i="7"/>
  <c r="G11" i="7"/>
  <c r="G12" i="7"/>
  <c r="G13" i="7"/>
  <c r="G14" i="7"/>
  <c r="G15" i="7"/>
  <c r="G16" i="7"/>
  <c r="G17" i="7"/>
  <c r="G18" i="7"/>
  <c r="G19" i="7"/>
  <c r="G20" i="7"/>
  <c r="G21" i="7"/>
  <c r="G22" i="7"/>
  <c r="G23" i="7"/>
  <c r="G24" i="7"/>
  <c r="G25" i="7"/>
  <c r="G26" i="7"/>
  <c r="G27" i="7"/>
  <c r="G28" i="7"/>
  <c r="G29" i="7"/>
  <c r="G30" i="7"/>
  <c r="G31" i="7"/>
  <c r="G32" i="7"/>
  <c r="G33" i="7"/>
  <c r="G34" i="7"/>
  <c r="G35" i="7"/>
  <c r="G9" i="7"/>
  <c r="F31" i="7"/>
  <c r="F27" i="7"/>
  <c r="F26" i="7"/>
  <c r="F19" i="7"/>
  <c r="F16" i="7"/>
  <c r="F12" i="7"/>
  <c r="F10" i="7" s="1"/>
  <c r="F9" i="7" s="1"/>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7" i="47"/>
  <c r="G38" i="47"/>
  <c r="G39" i="47"/>
  <c r="G40" i="47"/>
  <c r="G41" i="47"/>
  <c r="G42" i="47"/>
  <c r="G43" i="47"/>
  <c r="G44" i="47"/>
  <c r="G45" i="47"/>
  <c r="G46" i="47"/>
  <c r="G47" i="47"/>
  <c r="G48" i="47"/>
  <c r="G49" i="47"/>
  <c r="G50" i="47"/>
  <c r="G51" i="47"/>
  <c r="G52" i="47"/>
  <c r="G53" i="47"/>
  <c r="G54" i="47"/>
  <c r="G55" i="47"/>
  <c r="G56" i="47"/>
  <c r="G57" i="47"/>
  <c r="G58" i="47"/>
  <c r="G59" i="47"/>
  <c r="G60" i="47"/>
  <c r="G61" i="47"/>
  <c r="G62" i="47"/>
  <c r="G63" i="47"/>
  <c r="G64" i="47"/>
  <c r="G65" i="47"/>
  <c r="G66" i="47"/>
  <c r="G67" i="47"/>
  <c r="G68" i="47"/>
  <c r="G69" i="47"/>
  <c r="G70" i="47"/>
  <c r="G71" i="47"/>
  <c r="G72" i="47"/>
  <c r="G73" i="47"/>
  <c r="G74" i="47"/>
  <c r="G75" i="47"/>
  <c r="G76" i="47"/>
  <c r="G9" i="47"/>
  <c r="F74" i="47"/>
  <c r="F65" i="47"/>
  <c r="F59" i="47"/>
  <c r="F54" i="47"/>
  <c r="F48" i="47"/>
  <c r="F37" i="47"/>
  <c r="F33" i="47"/>
  <c r="F24" i="47"/>
  <c r="F18" i="47"/>
  <c r="F14" i="47" s="1"/>
  <c r="F9" i="47" s="1"/>
  <c r="F15" i="47"/>
  <c r="F10" i="47"/>
  <c r="C13" i="7" l="1"/>
  <c r="C12" i="7"/>
  <c r="C16" i="7"/>
  <c r="C19" i="7"/>
  <c r="C10" i="7"/>
  <c r="C12" i="3"/>
  <c r="C10" i="3" s="1"/>
  <c r="C9" i="3" s="1"/>
  <c r="C16" i="3"/>
  <c r="C19" i="3"/>
  <c r="D12" i="3"/>
  <c r="D10" i="3" s="1"/>
  <c r="D9" i="3" s="1"/>
  <c r="C17" i="57" s="1"/>
  <c r="D16" i="3"/>
  <c r="D19" i="3"/>
  <c r="C31" i="3"/>
  <c r="D31" i="3"/>
  <c r="D27" i="3"/>
  <c r="D26" i="3" s="1"/>
  <c r="C27" i="3"/>
  <c r="C22" i="57" s="1"/>
  <c r="C26" i="3"/>
  <c r="I11" i="9"/>
  <c r="D17" i="40"/>
  <c r="C14" i="57" s="1"/>
  <c r="D26" i="40"/>
  <c r="D20" i="40" s="1"/>
  <c r="D16" i="40" s="1"/>
  <c r="D11" i="40" s="1"/>
  <c r="D35" i="40"/>
  <c r="D39" i="40"/>
  <c r="C11" i="57" s="1"/>
  <c r="D50" i="40"/>
  <c r="D61" i="40"/>
  <c r="D76" i="40"/>
  <c r="D12" i="40"/>
  <c r="D56" i="40"/>
  <c r="D67" i="40"/>
  <c r="D27" i="12"/>
  <c r="B19" i="10"/>
  <c r="B17" i="10"/>
  <c r="B14" i="10"/>
  <c r="B10" i="10"/>
  <c r="B9" i="10" s="1"/>
  <c r="J24" i="10"/>
  <c r="I24" i="10"/>
  <c r="H24" i="10"/>
  <c r="G24" i="10"/>
  <c r="F24" i="10"/>
  <c r="E24" i="10"/>
  <c r="D24" i="10"/>
  <c r="C24" i="10"/>
  <c r="B24" i="10"/>
  <c r="J19" i="10"/>
  <c r="I19" i="10"/>
  <c r="H19" i="10"/>
  <c r="H17" i="10" s="1"/>
  <c r="G19" i="10"/>
  <c r="F19" i="10"/>
  <c r="F17" i="10" s="1"/>
  <c r="E19" i="10"/>
  <c r="E17" i="10"/>
  <c r="E9" i="10" s="1"/>
  <c r="D19" i="10"/>
  <c r="D17" i="10" s="1"/>
  <c r="C19" i="10"/>
  <c r="C17" i="10"/>
  <c r="J17" i="10"/>
  <c r="I17" i="10"/>
  <c r="G17" i="10"/>
  <c r="J14" i="10"/>
  <c r="I14" i="10"/>
  <c r="H14" i="10"/>
  <c r="G14" i="10"/>
  <c r="F14" i="10"/>
  <c r="E14" i="10"/>
  <c r="D14" i="10"/>
  <c r="C14" i="10"/>
  <c r="J10" i="10"/>
  <c r="J9" i="10" s="1"/>
  <c r="I10" i="10"/>
  <c r="I9" i="10" s="1"/>
  <c r="H10" i="10"/>
  <c r="H9" i="10" s="1"/>
  <c r="G10" i="10"/>
  <c r="F10" i="10"/>
  <c r="E10" i="10"/>
  <c r="D10" i="10"/>
  <c r="D9" i="10" s="1"/>
  <c r="C10" i="10"/>
  <c r="K49" i="46"/>
  <c r="K54" i="46" s="1"/>
  <c r="K37" i="46"/>
  <c r="K21" i="46"/>
  <c r="D25" i="27"/>
  <c r="D30" i="27" s="1"/>
  <c r="D73" i="47"/>
  <c r="C73" i="47"/>
  <c r="D65" i="47"/>
  <c r="D59" i="47"/>
  <c r="C59" i="47"/>
  <c r="D54" i="47"/>
  <c r="C54" i="47"/>
  <c r="D49" i="47"/>
  <c r="D48" i="47"/>
  <c r="C48" i="47"/>
  <c r="D43" i="47"/>
  <c r="D37" i="47"/>
  <c r="C37" i="47"/>
  <c r="D36" i="47"/>
  <c r="D33" i="47"/>
  <c r="C33" i="47"/>
  <c r="D24" i="47"/>
  <c r="C24" i="47"/>
  <c r="D22" i="47"/>
  <c r="D18" i="47"/>
  <c r="D14" i="47" s="1"/>
  <c r="C22" i="47"/>
  <c r="C18" i="47" s="1"/>
  <c r="C14" i="47" s="1"/>
  <c r="C9" i="47" s="1"/>
  <c r="D15" i="47"/>
  <c r="C15" i="47"/>
  <c r="D10" i="47"/>
  <c r="C10" i="47"/>
  <c r="D31" i="7"/>
  <c r="C31" i="7"/>
  <c r="C24" i="57" s="1"/>
  <c r="D27" i="7"/>
  <c r="D26" i="7"/>
  <c r="C27" i="7"/>
  <c r="C26" i="7" s="1"/>
  <c r="C9" i="7" s="1"/>
  <c r="D19" i="7"/>
  <c r="D16" i="7"/>
  <c r="D13" i="7"/>
  <c r="D12" i="7"/>
  <c r="D10" i="7"/>
  <c r="C9" i="10"/>
  <c r="G9" i="10"/>
  <c r="D9" i="7"/>
  <c r="C25" i="57"/>
  <c r="C23" i="57"/>
  <c r="C21" i="57"/>
  <c r="C19" i="57"/>
  <c r="C18" i="57"/>
  <c r="C12" i="57"/>
  <c r="C12" i="40"/>
  <c r="C11" i="40" s="1"/>
  <c r="A6" i="57"/>
  <c r="C2" i="57"/>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c r="M32" i="59"/>
  <c r="M31" i="59"/>
  <c r="M30" i="59"/>
  <c r="M29" i="59"/>
  <c r="M28" i="59"/>
  <c r="M27" i="59"/>
  <c r="M26" i="59"/>
  <c r="M25" i="59"/>
  <c r="M24" i="59"/>
  <c r="M23" i="59"/>
  <c r="M22" i="59"/>
  <c r="M21" i="59"/>
  <c r="M20" i="59"/>
  <c r="M19" i="59"/>
  <c r="M18" i="59"/>
  <c r="M17" i="59"/>
  <c r="M16" i="59"/>
  <c r="M15" i="59"/>
  <c r="M14" i="59"/>
  <c r="M13" i="59"/>
  <c r="M12" i="59"/>
  <c r="M11" i="59"/>
  <c r="M10" i="59"/>
  <c r="M9" i="59"/>
  <c r="I38" i="35"/>
  <c r="K35" i="55"/>
  <c r="I34" i="44"/>
  <c r="H34" i="44"/>
  <c r="H34" i="45"/>
  <c r="G34" i="45"/>
  <c r="I25" i="43"/>
  <c r="H25" i="43"/>
  <c r="G25" i="43"/>
  <c r="I27" i="29"/>
  <c r="C61" i="40"/>
  <c r="C56" i="40"/>
  <c r="C39" i="40"/>
  <c r="C35" i="40"/>
  <c r="C26" i="40"/>
  <c r="C20" i="40" s="1"/>
  <c r="C17" i="40"/>
  <c r="C16" i="40" s="1"/>
  <c r="A6" i="40"/>
  <c r="H39" i="10"/>
  <c r="H36" i="10"/>
  <c r="H32" i="10"/>
  <c r="A4" i="39"/>
  <c r="A4" i="35"/>
  <c r="H34" i="34"/>
  <c r="G34" i="34"/>
  <c r="A4" i="34"/>
  <c r="I35" i="30"/>
  <c r="H35" i="30"/>
  <c r="A4" i="30"/>
  <c r="H27" i="29"/>
  <c r="G27" i="29"/>
  <c r="A4" i="29"/>
  <c r="C30" i="27"/>
  <c r="A5" i="27"/>
  <c r="D23" i="26"/>
  <c r="C23" i="26"/>
  <c r="A5" i="26"/>
  <c r="G39" i="18"/>
  <c r="G40" i="18"/>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C64" i="12"/>
  <c r="D64" i="12"/>
  <c r="A4" i="17"/>
  <c r="A4" i="16"/>
  <c r="A4" i="10"/>
  <c r="A4" i="9"/>
  <c r="A4" i="12"/>
  <c r="A4" i="7"/>
  <c r="I39" i="10"/>
  <c r="I36" i="10"/>
  <c r="I32" i="10"/>
  <c r="G39" i="10"/>
  <c r="G36" i="10"/>
  <c r="G32" i="10"/>
  <c r="E39" i="10"/>
  <c r="E36" i="10"/>
  <c r="E32" i="10"/>
  <c r="C39" i="10"/>
  <c r="C36" i="10"/>
  <c r="C32" i="10"/>
  <c r="D45" i="12"/>
  <c r="C45" i="12"/>
  <c r="C44" i="12" s="1"/>
  <c r="D34" i="12"/>
  <c r="C34" i="12"/>
  <c r="D11" i="12"/>
  <c r="C11" i="12"/>
  <c r="C10" i="12" s="1"/>
  <c r="J39" i="10"/>
  <c r="J36" i="10"/>
  <c r="F39" i="10"/>
  <c r="F36" i="10"/>
  <c r="D39" i="10"/>
  <c r="D36" i="10"/>
  <c r="B39" i="10"/>
  <c r="B36" i="10"/>
  <c r="J32" i="10"/>
  <c r="F32" i="10"/>
  <c r="D32" i="10"/>
  <c r="B32" i="10"/>
  <c r="D10" i="12"/>
  <c r="D44" i="12"/>
  <c r="C20" i="57" l="1"/>
  <c r="D9" i="47"/>
  <c r="F9" i="10"/>
  <c r="C10" i="57"/>
  <c r="C13" i="57"/>
</calcChain>
</file>

<file path=xl/sharedStrings.xml><?xml version="1.0" encoding="utf-8"?>
<sst xmlns="http://schemas.openxmlformats.org/spreadsheetml/2006/main" count="2898" uniqueCount="1349">
  <si>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</si>
  <si>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</si>
  <si>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</si>
  <si>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</si>
  <si>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</si>
  <si>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</si>
  <si>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</si>
  <si>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</si>
  <si>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</si>
  <si>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</si>
  <si>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</si>
  <si>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</si>
  <si>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</si>
  <si>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</si>
  <si>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</si>
  <si>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</si>
  <si>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</si>
  <si>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</si>
  <si>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</si>
  <si>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</si>
  <si>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</si>
  <si>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</si>
  <si>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</si>
  <si>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</si>
  <si>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</si>
  <si>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</si>
  <si>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</si>
  <si>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</si>
  <si>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</si>
  <si>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</si>
  <si>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</si>
  <si>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</si>
  <si>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</si>
  <si>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</si>
  <si>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</si>
  <si>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</si>
  <si>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</si>
  <si>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</si>
  <si>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</si>
  <si>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</si>
  <si>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</si>
  <si>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</si>
  <si>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</si>
  <si>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</si>
  <si>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</si>
  <si>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</si>
  <si>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</si>
  <si>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</si>
  <si>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</si>
  <si>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</si>
  <si>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</si>
  <si>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</si>
  <si>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</si>
  <si>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</si>
  <si>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</si>
  <si>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</si>
  <si>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</si>
  <si>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</si>
  <si>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</si>
  <si>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</si>
  <si>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</si>
  <si>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</si>
  <si>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</si>
  <si>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</si>
  <si>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</si>
  <si>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</si>
  <si>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</si>
  <si>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</si>
  <si>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</si>
  <si>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</si>
  <si>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</si>
  <si>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</si>
  <si>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</si>
  <si>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</si>
  <si>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</si>
  <si>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</si>
  <si>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</si>
  <si>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</si>
  <si>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</si>
  <si>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</si>
  <si>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</si>
  <si>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</si>
  <si>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</si>
  <si>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</si>
  <si>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</si>
  <si>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</si>
  <si>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</si>
  <si>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</si>
  <si>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</si>
  <si>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</si>
  <si>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</si>
  <si>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</si>
  <si>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</si>
  <si>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</si>
  <si>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</si>
  <si>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</si>
  <si>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</si>
  <si>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</si>
  <si>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</si>
  <si>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</si>
  <si>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</si>
  <si>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</si>
  <si>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</si>
  <si>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</si>
  <si>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</si>
  <si>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</si>
  <si>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</si>
  <si>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</si>
  <si>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</si>
  <si>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</si>
  <si>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</si>
  <si>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</si>
  <si>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</si>
  <si>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</si>
  <si>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</si>
  <si>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</si>
  <si>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</si>
  <si>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</si>
  <si>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</si>
  <si>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</si>
  <si>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</si>
  <si>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</si>
  <si>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</si>
  <si>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</si>
  <si>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</si>
  <si>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</si>
  <si>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</si>
  <si>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</si>
  <si>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</si>
  <si>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</si>
  <si>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</si>
  <si>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</si>
  <si>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</si>
  <si>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</si>
  <si>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</si>
  <si>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</si>
  <si>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</si>
  <si>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</si>
  <si>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</si>
  <si>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</si>
  <si>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</si>
  <si>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</si>
  <si>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</si>
  <si>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</si>
  <si>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</si>
  <si>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</si>
  <si>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</si>
  <si>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</si>
  <si>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</si>
  <si>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</si>
  <si>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</si>
  <si>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</si>
  <si>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</si>
  <si>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</si>
  <si>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</si>
  <si>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</si>
  <si>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</si>
  <si>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</si>
  <si>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</si>
  <si>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</si>
  <si>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</si>
  <si>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</si>
  <si>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</si>
  <si>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</si>
  <si>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</si>
  <si>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</si>
  <si>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</si>
  <si>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</si>
  <si>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</si>
  <si>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</si>
  <si>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</si>
  <si>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</si>
  <si>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</si>
  <si>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</si>
  <si>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</si>
  <si>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</si>
  <si>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</si>
  <si>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</si>
  <si>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</si>
  <si>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</si>
  <si>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</si>
  <si>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</si>
  <si>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</si>
  <si>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</si>
  <si>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</si>
  <si>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</si>
  <si>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</si>
  <si>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</si>
  <si>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</si>
  <si>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</si>
  <si>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</si>
  <si>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</si>
  <si>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</si>
  <si>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</si>
  <si>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</si>
  <si>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</si>
  <si>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</si>
  <si>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</si>
  <si>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</si>
  <si>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</si>
  <si>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</si>
  <si>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</si>
  <si>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</si>
  <si>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</si>
  <si>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</si>
  <si>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</si>
  <si>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</si>
  <si>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</si>
  <si>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</si>
  <si>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</si>
  <si>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</si>
  <si>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</si>
  <si>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</si>
  <si>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</si>
  <si>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</si>
  <si>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</si>
  <si>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</si>
  <si>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</si>
  <si>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</si>
  <si>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</si>
  <si>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</si>
  <si>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</si>
  <si>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</si>
  <si>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</si>
  <si>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</si>
  <si>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</si>
  <si>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</si>
  <si>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</si>
  <si>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</si>
  <si>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</si>
  <si>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</si>
  <si>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</si>
  <si>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</si>
  <si>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</si>
  <si>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</si>
  <si>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</si>
  <si>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</si>
  <si>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</si>
  <si>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</si>
  <si>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</si>
  <si>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</si>
  <si>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</si>
  <si>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</si>
  <si>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</si>
  <si>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</si>
  <si>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</si>
  <si>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</si>
  <si>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</si>
  <si>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</si>
  <si>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</si>
  <si>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</si>
  <si>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</si>
  <si>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</si>
  <si>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</si>
  <si>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</si>
  <si>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</si>
  <si>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</si>
  <si>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</si>
  <si>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</si>
  <si>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</si>
  <si>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</si>
  <si>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</si>
  <si>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</si>
  <si>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</si>
  <si>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</si>
  <si>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</si>
  <si>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</si>
  <si>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</si>
  <si>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</si>
  <si>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</si>
  <si>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</si>
  <si>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</si>
  <si>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</si>
  <si>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</si>
  <si>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</si>
  <si>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</si>
  <si>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</si>
  <si>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</si>
  <si>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</si>
  <si>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</si>
  <si>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</si>
  <si>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</si>
  <si>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</si>
  <si>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</si>
  <si>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</si>
  <si>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</si>
  <si>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</si>
  <si>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</si>
  <si>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</si>
  <si>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</si>
  <si>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</si>
  <si>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</si>
  <si>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</si>
  <si>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</si>
  <si>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</si>
  <si>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</si>
  <si>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</si>
  <si>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</si>
  <si>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</si>
  <si>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</si>
  <si>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</si>
  <si>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</si>
  <si>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</si>
  <si>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</si>
  <si>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</si>
  <si>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</si>
  <si>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</si>
  <si>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</si>
  <si>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</si>
  <si>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</si>
  <si>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</si>
  <si>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</si>
  <si>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</si>
  <si>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</si>
  <si>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</si>
  <si>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</si>
  <si>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</si>
  <si>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</si>
  <si>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</si>
  <si>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</si>
  <si>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</si>
  <si>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</si>
  <si>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</si>
  <si>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</si>
  <si>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</si>
  <si>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</si>
  <si>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</si>
  <si>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</si>
  <si>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</si>
  <si>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</si>
  <si>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</si>
  <si>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</si>
  <si>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</si>
  <si>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</si>
  <si>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</si>
  <si>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</si>
  <si>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</si>
  <si>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</si>
  <si>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</si>
  <si>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</si>
  <si>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</si>
  <si>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</si>
  <si>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</si>
  <si>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</si>
  <si>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</si>
  <si>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</si>
  <si>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</si>
  <si>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</si>
  <si>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</si>
  <si>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</si>
  <si>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</si>
  <si>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</si>
  <si>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</si>
  <si>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</si>
  <si>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</si>
  <si>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</si>
  <si>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</si>
  <si>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</si>
  <si>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</si>
  <si>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</si>
  <si>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</si>
  <si>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</si>
  <si>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</si>
  <si>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</si>
  <si>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</si>
  <si>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</si>
  <si>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</si>
  <si>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</si>
  <si>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</si>
  <si>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</si>
  <si>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</si>
  <si>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</si>
  <si>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</si>
  <si>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</si>
  <si>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</si>
  <si>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</si>
  <si>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</si>
  <si>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</si>
  <si>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</si>
  <si>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</si>
  <si>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</si>
  <si>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</si>
  <si>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</si>
  <si>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</si>
  <si>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</si>
  <si>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t>სულ:*</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</si>
  <si>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</si>
  <si>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</si>
  <si>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</si>
  <si>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</si>
  <si>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</si>
  <si>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</si>
  <si>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</si>
  <si>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</si>
  <si>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</si>
  <si>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</si>
  <si>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</si>
  <si>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</si>
  <si>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</si>
  <si>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</si>
  <si>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</si>
  <si>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</si>
  <si>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</si>
  <si>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</si>
  <si>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</si>
  <si>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</si>
  <si>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</si>
  <si>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</si>
  <si>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</si>
  <si>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</si>
  <si>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</si>
  <si>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</si>
  <si>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</si>
  <si>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</si>
  <si>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</si>
  <si>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</si>
  <si>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</si>
  <si>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</si>
  <si>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</si>
  <si>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</si>
  <si>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</si>
  <si>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</si>
  <si>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</si>
  <si>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</si>
  <si>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</si>
  <si>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</si>
  <si>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</si>
  <si>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</si>
  <si>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</si>
  <si>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</si>
  <si>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</si>
  <si>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</si>
  <si>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</si>
  <si>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</si>
  <si>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</si>
  <si>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</si>
  <si>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</si>
  <si>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</si>
  <si>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</si>
  <si>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</si>
  <si>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</si>
  <si>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</si>
  <si>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</si>
  <si>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</si>
  <si>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</si>
  <si>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</si>
  <si>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</si>
  <si>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</si>
  <si>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</si>
  <si>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</si>
  <si>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</si>
  <si>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</si>
  <si>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</si>
  <si>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</si>
  <si>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</si>
  <si>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</si>
  <si>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</si>
  <si>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</si>
  <si>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</si>
  <si>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</si>
  <si>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</si>
  <si>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</si>
  <si>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</si>
  <si>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</si>
  <si>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</si>
  <si>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</si>
  <si>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</si>
  <si>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</si>
  <si>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</si>
  <si>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</si>
  <si>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</si>
  <si>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</si>
  <si>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</si>
  <si>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</si>
  <si>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</si>
  <si>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</si>
  <si>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</si>
  <si>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</si>
  <si>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</si>
  <si>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</si>
  <si>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</si>
  <si>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</si>
  <si>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</si>
  <si>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</si>
  <si>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</si>
  <si>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</si>
  <si>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</si>
  <si>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</si>
  <si>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</si>
  <si>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</si>
  <si>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</si>
  <si>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</si>
  <si>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</si>
  <si>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</si>
  <si>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</si>
  <si>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</si>
  <si>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</si>
  <si>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</si>
  <si>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</si>
  <si>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</si>
  <si>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</si>
  <si>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</si>
  <si>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</si>
  <si>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</si>
  <si>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</si>
  <si>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</si>
  <si>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</si>
  <si>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</si>
  <si>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</si>
  <si>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</si>
  <si>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</si>
  <si>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</si>
  <si>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</si>
  <si>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</si>
  <si>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ფულადი შემოწირულობა</t>
  </si>
  <si>
    <t>თამარ მახალდიანი</t>
  </si>
  <si>
    <t>01026003615</t>
  </si>
  <si>
    <t>GE63TB7978645068100003</t>
  </si>
  <si>
    <t xml:space="preserve">გიორგი გაბრიაძე </t>
  </si>
  <si>
    <t>60001143015</t>
  </si>
  <si>
    <t>GE49BG0000000101583469</t>
  </si>
  <si>
    <t xml:space="preserve">ივანე ჭყონია </t>
  </si>
  <si>
    <t>01026000914</t>
  </si>
  <si>
    <t>GE09BG0000000697635900</t>
  </si>
  <si>
    <t xml:space="preserve">თამარ კაკაბაძე </t>
  </si>
  <si>
    <t>01030052243</t>
  </si>
  <si>
    <t>GE08BG0000000290372300</t>
  </si>
  <si>
    <t xml:space="preserve">თამარი წულაძე </t>
  </si>
  <si>
    <t>01027052415</t>
  </si>
  <si>
    <t>GE52BG0000000581695100</t>
  </si>
  <si>
    <t xml:space="preserve">ეკატერინე დემურია </t>
  </si>
  <si>
    <t>62007003672</t>
  </si>
  <si>
    <t>GE29BG0000000907910200</t>
  </si>
  <si>
    <t>ქეთევან ბარბაქაძე</t>
  </si>
  <si>
    <t>18001065860</t>
  </si>
  <si>
    <t>GE74TB7167345061100013</t>
  </si>
  <si>
    <t xml:space="preserve">ვიოლეტა თამაზიანი </t>
  </si>
  <si>
    <t>01027037117</t>
  </si>
  <si>
    <t>GE23BG0000000499317693</t>
  </si>
  <si>
    <t xml:space="preserve">დიანა გოგიშვილი </t>
  </si>
  <si>
    <t>01001012080</t>
  </si>
  <si>
    <t>GE54BG0000000551478400</t>
  </si>
  <si>
    <t>ნინო ბერუაშვილი</t>
  </si>
  <si>
    <t>01025012665</t>
  </si>
  <si>
    <t>GE39TB0600000314200704</t>
  </si>
  <si>
    <t>მარიამ მაყიშვილი</t>
  </si>
  <si>
    <t>59001121007</t>
  </si>
  <si>
    <t>GE86TB7376645061100002</t>
  </si>
  <si>
    <t xml:space="preserve">ნათია სახანბერიძე </t>
  </si>
  <si>
    <t>01008013476</t>
  </si>
  <si>
    <t>GE12BG0000000498659746</t>
  </si>
  <si>
    <t>ნატალია ალხაზიშვილი</t>
  </si>
  <si>
    <t>01009006181</t>
  </si>
  <si>
    <t>GE63TB0628645064822340</t>
  </si>
  <si>
    <t xml:space="preserve">მარიამ რამიშვილი </t>
  </si>
  <si>
    <t>01017046473</t>
  </si>
  <si>
    <t>GE66BG0000000355579700</t>
  </si>
  <si>
    <t>ლელა დუმბაძე</t>
  </si>
  <si>
    <t>01017014780</t>
  </si>
  <si>
    <t>GE81TB7840645061600013</t>
  </si>
  <si>
    <t xml:space="preserve">ნინო ჩიჩუა </t>
  </si>
  <si>
    <t>01017001342</t>
  </si>
  <si>
    <t>GE49BG0000000544565300</t>
  </si>
  <si>
    <t xml:space="preserve">მაია ტაბიძე </t>
  </si>
  <si>
    <t>01024035835</t>
  </si>
  <si>
    <t>GE32BG0000000269716300</t>
  </si>
  <si>
    <t xml:space="preserve">თამარ შენგელია </t>
  </si>
  <si>
    <t>01009003941</t>
  </si>
  <si>
    <t>GE86BG0000000621677500</t>
  </si>
  <si>
    <t xml:space="preserve">ლაშა ახალაძე </t>
  </si>
  <si>
    <t>42001006864</t>
  </si>
  <si>
    <t>GE18BG0000000113991200</t>
  </si>
  <si>
    <t xml:space="preserve">დავით გაბაძე </t>
  </si>
  <si>
    <t>01025009821</t>
  </si>
  <si>
    <t>GE72BG0000000131426463</t>
  </si>
  <si>
    <t>ეკატერინე მგელაძე</t>
  </si>
  <si>
    <t>01008009277</t>
  </si>
  <si>
    <t>GE75TB7022345061600005</t>
  </si>
  <si>
    <t xml:space="preserve">ეკატერინე ლელაშვილი </t>
  </si>
  <si>
    <t>35001023244</t>
  </si>
  <si>
    <t>GE48BG0000000345944238</t>
  </si>
  <si>
    <t>გიორგი მიქაბერიძე</t>
  </si>
  <si>
    <t>01005006629</t>
  </si>
  <si>
    <t>GE40TB7900245061600002</t>
  </si>
  <si>
    <t>თიბისი</t>
  </si>
  <si>
    <t>კაკაბაძე თამარ</t>
  </si>
  <si>
    <t>საქართველო</t>
  </si>
  <si>
    <t>გაბრიაძე გიორგი</t>
  </si>
  <si>
    <t>მაცაბერიძე შუშანა</t>
  </si>
  <si>
    <t>58001031935</t>
  </si>
  <si>
    <t>GE94BG0000000602718900</t>
  </si>
  <si>
    <t>ნაცვლიშვილი მარიამ</t>
  </si>
  <si>
    <t>37301059951</t>
  </si>
  <si>
    <t>GE06BG0000000262321100</t>
  </si>
  <si>
    <t>GE64TB1178645161622356</t>
  </si>
  <si>
    <t>თამარ ღვინიანიძე</t>
  </si>
  <si>
    <t>01001089927</t>
  </si>
  <si>
    <t>GE10TB7201445063300002</t>
  </si>
  <si>
    <t>ნათია ლეთოდიანი</t>
  </si>
  <si>
    <t>62001025434</t>
  </si>
  <si>
    <t>GE32TB7739045061100023</t>
  </si>
  <si>
    <t>ახობაძე თამაზ</t>
  </si>
  <si>
    <t>01026008588</t>
  </si>
  <si>
    <t>GE09BG0000000162110928</t>
  </si>
  <si>
    <t>კახაბერ ოქრიაშვილი</t>
  </si>
  <si>
    <t>01020001273</t>
  </si>
  <si>
    <t>GE86TB7625136010100027</t>
  </si>
  <si>
    <t>ჭოღოშვილი მარინე</t>
  </si>
  <si>
    <t>01008013534</t>
  </si>
  <si>
    <t>GE32BG0000000257116000</t>
  </si>
  <si>
    <t>ანასტასიადი ნათია</t>
  </si>
  <si>
    <t>01005010930</t>
  </si>
  <si>
    <t>GE19BG0000000720085400</t>
  </si>
  <si>
    <t>გელოვანი გიორგი</t>
  </si>
  <si>
    <t>01017007875</t>
  </si>
  <si>
    <t>GE89BG0000000161142592</t>
  </si>
  <si>
    <t>თორთლაძე ეკატერინე</t>
  </si>
  <si>
    <t>01003006821</t>
  </si>
  <si>
    <t>GE59BG0000000382437089</t>
  </si>
  <si>
    <t>შორენა ჯვარშეიშვილი</t>
  </si>
  <si>
    <t>60001024250</t>
  </si>
  <si>
    <t>GE79TB0394345160622334</t>
  </si>
  <si>
    <t>გოჩა გაბოძე</t>
  </si>
  <si>
    <t>01019060196</t>
  </si>
  <si>
    <t>GE72TB7570645061100060</t>
  </si>
  <si>
    <t>ხოშტარია ელენე</t>
  </si>
  <si>
    <t>01008011892</t>
  </si>
  <si>
    <t>GE57BG0000000611703900</t>
  </si>
  <si>
    <t>თამარ ხუნდაძე</t>
  </si>
  <si>
    <t>01008000441</t>
  </si>
  <si>
    <t>GE86TB7627845161600006</t>
  </si>
  <si>
    <t>ლემონჯავა გიორგი</t>
  </si>
  <si>
    <t>01024060590</t>
  </si>
  <si>
    <t>GE67BG0000000101448412</t>
  </si>
  <si>
    <t>ჭელიძე ლელი</t>
  </si>
  <si>
    <t>01031000482</t>
  </si>
  <si>
    <t>GE20BG0000000254969800</t>
  </si>
  <si>
    <t>იაშვილი ირაკლი</t>
  </si>
  <si>
    <t>01008022730</t>
  </si>
  <si>
    <t>GE89BG0000000234713600</t>
  </si>
  <si>
    <t>ბექაია ბექა</t>
  </si>
  <si>
    <t>60001054610</t>
  </si>
  <si>
    <t>GE79BG0000000024394500</t>
  </si>
  <si>
    <t>პეტრიაშვილი იზაბელა</t>
  </si>
  <si>
    <t>01007000397</t>
  </si>
  <si>
    <t>GE76BG0000000161627632</t>
  </si>
  <si>
    <t>ჯავაშვილი ირმა</t>
  </si>
  <si>
    <t>01024012720</t>
  </si>
  <si>
    <t>GE66BG0000000273605000</t>
  </si>
  <si>
    <t>არაფულადი შემოწირულობა</t>
  </si>
  <si>
    <t>ირინე გუნცაძე</t>
  </si>
  <si>
    <t xml:space="preserve">
    01008013083
</t>
  </si>
  <si>
    <t>ავტომობილის მარკა/მოდელი: SUBARU FORESTER, ნომრით:RL557LR,გამოშვების წელი 2011წ, თხოვების ვადა 2021 წლის 31 დეკემბრის ჩათვლით</t>
  </si>
  <si>
    <t>თხოვება</t>
  </si>
  <si>
    <t>“ჯობს.გე”</t>
  </si>
  <si>
    <t>205035282</t>
  </si>
  <si>
    <t>საიტზე მცირე ზომის ბანერის განთავსება</t>
  </si>
  <si>
    <t xml:space="preserve">ქუთელია ბათუ </t>
  </si>
  <si>
    <t>01006002305</t>
  </si>
  <si>
    <t>GE03BG0000000895005400</t>
  </si>
  <si>
    <t xml:space="preserve">მღვდლიაშვილი ია </t>
  </si>
  <si>
    <t>35001112830</t>
  </si>
  <si>
    <t>GE13BG0000000162277017</t>
  </si>
  <si>
    <t>ირინე ლაზიშვილი</t>
  </si>
  <si>
    <t>01008005232</t>
  </si>
  <si>
    <t>GE43TB7158745063600012</t>
  </si>
  <si>
    <t xml:space="preserve">დადიანი ანდრო </t>
  </si>
  <si>
    <t>01001001990</t>
  </si>
  <si>
    <t>GE06BG0000000104495601</t>
  </si>
  <si>
    <t>მიქაძე ირმა</t>
  </si>
  <si>
    <t>01010007375</t>
  </si>
  <si>
    <t>GE33BG0000000100991087</t>
  </si>
  <si>
    <t>გურამ ადამია</t>
  </si>
  <si>
    <t>62001023928</t>
  </si>
  <si>
    <t>GE03TB7034645064300002</t>
  </si>
  <si>
    <t xml:space="preserve">ლემონჯავა გიორგი </t>
  </si>
  <si>
    <t xml:space="preserve">ახობაძე თამაზ </t>
  </si>
  <si>
    <t>გიორგი ლემონჯავა</t>
  </si>
  <si>
    <t>დიმიტრი ჩიქოვანი</t>
  </si>
  <si>
    <t>01007013229</t>
  </si>
  <si>
    <t>GE37BG0000000329562300</t>
  </si>
  <si>
    <t>ანდრო გიგაური</t>
  </si>
  <si>
    <t>01030021090</t>
  </si>
  <si>
    <t>GE82TB7317145063300002</t>
  </si>
  <si>
    <t xml:space="preserve">დიმიტრი ჩიქოვანი </t>
  </si>
  <si>
    <t>GE89TB7321345068100002</t>
  </si>
  <si>
    <t xml:space="preserve"> თამარ კაკაბაძე  </t>
  </si>
  <si>
    <t xml:space="preserve"> დიმიტრი ჩიქოვანი </t>
  </si>
  <si>
    <t>მპგ" ელენე ხოშტარია-დროა"</t>
  </si>
  <si>
    <t>01.01.2021-12.31.2021</t>
  </si>
  <si>
    <t>საპენსიო შენატანი</t>
  </si>
  <si>
    <t>დროშები</t>
  </si>
  <si>
    <t>1.2.15.3</t>
  </si>
  <si>
    <t>1.2.15.4</t>
  </si>
  <si>
    <t>1.2.15.5</t>
  </si>
  <si>
    <t>1.2.15.6</t>
  </si>
  <si>
    <t>1.2.15.7</t>
  </si>
  <si>
    <t>1.2.15.8</t>
  </si>
  <si>
    <t>1.2.15.9</t>
  </si>
  <si>
    <t>1.2.15.10</t>
  </si>
  <si>
    <t>1.2.15.11</t>
  </si>
  <si>
    <t>პირდაპირი ეთერით უზრუნველყოფის მომსახურება</t>
  </si>
  <si>
    <t>პოდიუმით, ეკრანით მომსახურება</t>
  </si>
  <si>
    <t>პროგრამული მომსახურება GOOGLE</t>
  </si>
  <si>
    <t>ფოტოგადაღების მომსახურება</t>
  </si>
  <si>
    <t>ვებსაიტის გვერდის დამზადება</t>
  </si>
  <si>
    <t>კარტოგრაფიული მომსახურება</t>
  </si>
  <si>
    <t>ვებსაიტის გვერდის ტექნიკური მომსახურება</t>
  </si>
  <si>
    <t xml:space="preserve">ვებ მომსახურება </t>
  </si>
  <si>
    <t>მომსახურება ქლაუდი</t>
  </si>
  <si>
    <t>ნინო</t>
  </si>
  <si>
    <t>გოგოლიძე</t>
  </si>
  <si>
    <t>01012015574</t>
  </si>
  <si>
    <t>ბუღალტერი</t>
  </si>
  <si>
    <t>ინტერნეტ-რეკლამს ხრჯი</t>
  </si>
  <si>
    <t>ფეისბუქი</t>
  </si>
  <si>
    <t>მპგ "ელენე ხოშტარია-დროა"</t>
  </si>
  <si>
    <t>21,08,2021-23,08,2021</t>
  </si>
  <si>
    <t>წთ</t>
  </si>
  <si>
    <t>22,08,2021-24,08,2021</t>
  </si>
  <si>
    <t>29,08,2021-31,08,2021</t>
  </si>
  <si>
    <t>28,08,2021-31,08,2021</t>
  </si>
  <si>
    <t>30.08.2021-31.08.2021</t>
  </si>
  <si>
    <t>30.08.2021-01.08.2021</t>
  </si>
  <si>
    <t>02,09,2021-03,09,2021</t>
  </si>
  <si>
    <t>31,08,2021-02,09,2021</t>
  </si>
  <si>
    <t>03.09.2021-04.09.2021</t>
  </si>
  <si>
    <t>04.09.2021-07.09.2021</t>
  </si>
  <si>
    <t>07,09,2021-10,09,2021</t>
  </si>
  <si>
    <t>ქუჩაში დამონტაჟებული ეკრანი</t>
  </si>
  <si>
    <t>შპს "ალმა"</t>
  </si>
  <si>
    <t>204873388</t>
  </si>
  <si>
    <t>სარეკლამო ვიდეო რგოლის განთავსება</t>
  </si>
  <si>
    <t>შპს "ანილე"</t>
  </si>
  <si>
    <t>405380145</t>
  </si>
  <si>
    <t>მონიტორზე (მის:ქ.თბილისი, თუმანიანის ქ. N22/კოტე აფხაზის ქ.55, ბინა 5.)სარეკლამო ვიდეო რგოლის განთავსება</t>
  </si>
  <si>
    <t>შპს "დეიზი"</t>
  </si>
  <si>
    <t>249271167</t>
  </si>
  <si>
    <t>შპს "თეგი"</t>
  </si>
  <si>
    <t>445436537</t>
  </si>
  <si>
    <t>დიმიტრი დარჩია</t>
  </si>
  <si>
    <t>ცალი</t>
  </si>
  <si>
    <t>ფლაერი</t>
  </si>
  <si>
    <t>შპს ინთერ მედია</t>
  </si>
  <si>
    <t>405039676</t>
  </si>
  <si>
    <t>405039677</t>
  </si>
  <si>
    <t>405039678</t>
  </si>
  <si>
    <t>405039679</t>
  </si>
  <si>
    <t>სტიკერი</t>
  </si>
  <si>
    <t>ბრენდირებული აქსესუარებით რკლამის ხარჯი</t>
  </si>
  <si>
    <t>შპს პრომოთე</t>
  </si>
  <si>
    <t>205260162</t>
  </si>
  <si>
    <t xml:space="preserve"> ჩანთა ბრენდირებით</t>
  </si>
  <si>
    <t>ქოლგა ბრენდირებით</t>
  </si>
  <si>
    <t>10,09,2021-15,09,2021</t>
  </si>
  <si>
    <t>07.09.2021-17.09.2021</t>
  </si>
  <si>
    <t>15,09,2021-23,09,2021</t>
  </si>
  <si>
    <t>16,09,2021-23,09,2021</t>
  </si>
  <si>
    <t>23,09,2021-24,09,2021</t>
  </si>
  <si>
    <t>28,09,2021-01,10,2021</t>
  </si>
  <si>
    <t>შპს სტილი</t>
  </si>
  <si>
    <t>204958812</t>
  </si>
  <si>
    <t>15,09,2021-შესრულებამდე</t>
  </si>
  <si>
    <t>სარეკლამო რგოლი</t>
  </si>
  <si>
    <t>შპს მონიტორ ედს</t>
  </si>
  <si>
    <t>402098494</t>
  </si>
  <si>
    <t>17,09,2021-01,10,2021</t>
  </si>
  <si>
    <t>სარეკლამო კლიპი</t>
  </si>
  <si>
    <t>24,08,2020-ვალდებულების შესრულებამდე</t>
  </si>
  <si>
    <t>1000 ცალი ფლაერი</t>
  </si>
  <si>
    <t>3000 ცალი ფლაერი</t>
  </si>
  <si>
    <t>შპს თეგი</t>
  </si>
  <si>
    <t>05,09,2021-შესრულებამდე</t>
  </si>
  <si>
    <t>3200 ცალი სტიკერი დარჩია დიმიტრი</t>
  </si>
  <si>
    <t>შპს "ოპტიმალ სერვისი"</t>
  </si>
  <si>
    <t>404923277</t>
  </si>
  <si>
    <t>25,09,2021-31,12,2021</t>
  </si>
  <si>
    <t>500 ცალი ფლაერი</t>
  </si>
  <si>
    <t>შპს "ნიუ პრინტი"</t>
  </si>
  <si>
    <t>405332055</t>
  </si>
  <si>
    <t>03,09,2021-31,12,2021</t>
  </si>
  <si>
    <t>სარეკლამო სტიკერები, საარჩევნო ნომერი და წარწერა</t>
  </si>
  <si>
    <t>12 ცალი მაისურის ბრენდირება</t>
  </si>
  <si>
    <t>შპს მედია პრინტ</t>
  </si>
  <si>
    <t>405215093</t>
  </si>
  <si>
    <t>24,08,2021-შესრულებამდე</t>
  </si>
  <si>
    <t>30 ცალი ბრენდირებული პინი</t>
  </si>
  <si>
    <t>07,09,2021-შესრულებამდე</t>
  </si>
  <si>
    <t>20 ცალი ჩანთა ბრენდირებით</t>
  </si>
  <si>
    <t>პლაკატი</t>
  </si>
  <si>
    <t>შპს ვისტა</t>
  </si>
  <si>
    <t>21,08,2021-31,12,2021</t>
  </si>
  <si>
    <t>ბანერი,სტიკერი</t>
  </si>
  <si>
    <t>01,10,2021-02,10,2021</t>
  </si>
  <si>
    <t>01.10.2021-02.10.2021</t>
  </si>
  <si>
    <t>ლიბერთი</t>
  </si>
  <si>
    <r>
      <t>GE16LB</t>
    </r>
    <r>
      <rPr>
        <sz val="12"/>
        <rFont val="AcadNusx"/>
      </rPr>
      <t>0123160696602000</t>
    </r>
  </si>
  <si>
    <t>4.48</t>
  </si>
  <si>
    <t>არ დახურულა, მაგრამ აქედან არ ხდება თანხის მოძრაობა</t>
  </si>
  <si>
    <t>საქართველოს ბანკი</t>
  </si>
  <si>
    <t>GE97BG0000000523451804</t>
  </si>
  <si>
    <t>10.08.2021</t>
  </si>
  <si>
    <t>ფონდის ანგარიშია</t>
  </si>
  <si>
    <t>GE62BG0000000524596840</t>
  </si>
  <si>
    <t>12.08.2021</t>
  </si>
  <si>
    <t>ბარათის ანგარიში</t>
  </si>
  <si>
    <t>თბილისში, ი. აბაშიძის ქუჩა N48</t>
  </si>
  <si>
    <t>01.14.11.029.019.01.001</t>
  </si>
  <si>
    <t>26.08.2021- 26.10.2021 ჩათვ.</t>
  </si>
  <si>
    <t>ზვიად მექვაბიშვილი 01008012080</t>
  </si>
  <si>
    <t>ქალაქი ბათუმი, პეტრე ბაგრატიონის ქუჩა N70</t>
  </si>
  <si>
    <t>05.28.58.018,</t>
  </si>
  <si>
    <t>20.08.2021-4.10.2021</t>
  </si>
  <si>
    <t>ამირან ირემაძე 61501101283</t>
  </si>
  <si>
    <t>ქალაქი თბილისი ქერჩის ქუჩა N2ა</t>
  </si>
  <si>
    <t>01.11.05.036.047.01.02.002,</t>
  </si>
  <si>
    <t>27.09.2021-27.12.2021</t>
  </si>
  <si>
    <t>ზაზა სიხარულიძე 01001003557</t>
  </si>
  <si>
    <t>საცხოვრებალი შენობები</t>
  </si>
  <si>
    <t>თბილისი, მცხეთის ქ #49, ბ-5</t>
  </si>
  <si>
    <t>01.14.11.042.021.04.500</t>
  </si>
  <si>
    <t>15.10.2021-15.08.2022</t>
  </si>
  <si>
    <t>ვლადიმერ ინგოროყვა 01024003005</t>
  </si>
  <si>
    <t>21/10/2021</t>
  </si>
  <si>
    <t>19/10/2021</t>
  </si>
  <si>
    <t>18/10/2021</t>
  </si>
  <si>
    <t>ანასტასია მგალობლიშვილი</t>
  </si>
  <si>
    <t>მარიამ რამიშვილი</t>
  </si>
  <si>
    <t>შუშანა მაცაბერიძე</t>
  </si>
  <si>
    <t>მარინე ჭოღოშვილი</t>
  </si>
  <si>
    <t xml:space="preserve">
    18001065860
</t>
  </si>
  <si>
    <t xml:space="preserve">
    01008016796
</t>
  </si>
  <si>
    <t xml:space="preserve">
    01017046473
</t>
  </si>
  <si>
    <t xml:space="preserve">
    58001031935
</t>
  </si>
  <si>
    <t xml:space="preserve">
    01008013534
</t>
  </si>
  <si>
    <t>GE66TB7155245061100083</t>
  </si>
  <si>
    <t>30/10/2021</t>
  </si>
  <si>
    <t>ანრი გორგილაძე</t>
  </si>
  <si>
    <t xml:space="preserve">
    61001075086
</t>
  </si>
  <si>
    <t>GE44BG0000000498944932</t>
  </si>
  <si>
    <t>16/11/2021</t>
  </si>
  <si>
    <t>15/11/2021</t>
  </si>
  <si>
    <t>12/11/2021</t>
  </si>
  <si>
    <t>22/11/2021</t>
  </si>
  <si>
    <t>19/11/2021</t>
  </si>
  <si>
    <t>18/11/2021</t>
  </si>
  <si>
    <t>17/11/2021</t>
  </si>
  <si>
    <t>12/12/2021</t>
  </si>
  <si>
    <t>11/12/2021</t>
  </si>
  <si>
    <t>10/12/2021</t>
  </si>
  <si>
    <t>15/12/2021</t>
  </si>
  <si>
    <t>14/12/2021</t>
  </si>
  <si>
    <t>13/12/2021</t>
  </si>
  <si>
    <t>ელენე სულაძე</t>
  </si>
  <si>
    <t>თამარ საბახტარიშვილი</t>
  </si>
  <si>
    <t>სტეფანი დიფენბახი</t>
  </si>
  <si>
    <t>შორენა დიხამინჯია</t>
  </si>
  <si>
    <t>ცირა ნოდია</t>
  </si>
  <si>
    <t>ხათუნა ჯინჯიხაძე</t>
  </si>
  <si>
    <t>ხათუნა გერგაია</t>
  </si>
  <si>
    <t>ალბინა არაბული</t>
  </si>
  <si>
    <t>ნინო მიქაძე</t>
  </si>
  <si>
    <t>თამარ ბერძენიშვილი</t>
  </si>
  <si>
    <t>ნატალია ბეგაძე</t>
  </si>
  <si>
    <t>თამარ ლოლაშვილი</t>
  </si>
  <si>
    <t>მანანა აბუაშვილი</t>
  </si>
  <si>
    <t>მარიკა ჯაფარიძე</t>
  </si>
  <si>
    <t>ელისო ხაბეიშვილი</t>
  </si>
  <si>
    <t>ლევან ჯიოშვილი</t>
  </si>
  <si>
    <t>ირმა შატაკიშვილი</t>
  </si>
  <si>
    <t>ბელა მაკარიძე</t>
  </si>
  <si>
    <t>ნანა შუბითიძე</t>
  </si>
  <si>
    <t>ნინო ბიტკაში</t>
  </si>
  <si>
    <t>თეო ხატიაშვილი</t>
  </si>
  <si>
    <t>გიორგი ლომიძე</t>
  </si>
  <si>
    <t>გრიგოლი ჭყონია</t>
  </si>
  <si>
    <t>ნატალია კეთილაძე</t>
  </si>
  <si>
    <t>ნინო ტყემალაძე</t>
  </si>
  <si>
    <t>ელენე აგლაძე</t>
  </si>
  <si>
    <t>დალი კუპრავა</t>
  </si>
  <si>
    <t>ანა წურწუმია-ზურაბაშვილი</t>
  </si>
  <si>
    <t>ნინო ბირკაია</t>
  </si>
  <si>
    <t>ვერიკო მირცხულავა</t>
  </si>
  <si>
    <t>ირინე ხატიაშვილი</t>
  </si>
  <si>
    <t>ფრიდა ავილოვა</t>
  </si>
  <si>
    <t>ირაკლი არეშიძე</t>
  </si>
  <si>
    <t>ნელი ნასყიდაშვილი</t>
  </si>
  <si>
    <t>ია მაისურაძე</t>
  </si>
  <si>
    <t>თამარ შარუმაშვილი</t>
  </si>
  <si>
    <t>ლია კაპანაძე</t>
  </si>
  <si>
    <t>სერგეი რუდენკო</t>
  </si>
  <si>
    <t>ალენა ზაიცევა</t>
  </si>
  <si>
    <t>ია თაბაგარი</t>
  </si>
  <si>
    <t>თამარ ქიმერიძე</t>
  </si>
  <si>
    <t>ალექსანდრე ლეჟავა</t>
  </si>
  <si>
    <t>თამარ თუთარაშვილი</t>
  </si>
  <si>
    <t>ბექა ბოკუჩავა</t>
  </si>
  <si>
    <t>შორენა ფეიქრიშვილი</t>
  </si>
  <si>
    <t>ნინო ყოლბაია</t>
  </si>
  <si>
    <t>მზია გიორგაძე</t>
  </si>
  <si>
    <t>იანა მუჯირი</t>
  </si>
  <si>
    <t>ნათია ძაძამია</t>
  </si>
  <si>
    <t>სოფიო ბრიტანჩუკი</t>
  </si>
  <si>
    <t>მალხაზი სურმავა</t>
  </si>
  <si>
    <t>ნინო მალაშხია</t>
  </si>
  <si>
    <t>მარი ჭოჭუა</t>
  </si>
  <si>
    <t>თამარ სიგუა</t>
  </si>
  <si>
    <t>ბექა გუგუციძე</t>
  </si>
  <si>
    <t>ნათია იოჰანესენი</t>
  </si>
  <si>
    <t>თამარ ბასილია</t>
  </si>
  <si>
    <t>ლელა ხუციშვილი</t>
  </si>
  <si>
    <t>ჟან სემინ</t>
  </si>
  <si>
    <t>თეიმურაზი მეტრეველი</t>
  </si>
  <si>
    <t>ანა სურმავა</t>
  </si>
  <si>
    <t>სოფიო ელბაქიძე</t>
  </si>
  <si>
    <t>მერი გუბელაძე</t>
  </si>
  <si>
    <t>ნანა ცინცაძე</t>
  </si>
  <si>
    <t>ვალერი ხუციშვილი</t>
  </si>
  <si>
    <t>თემურ ბარჯაძე</t>
  </si>
  <si>
    <t>თამარ ლოლაძე</t>
  </si>
  <si>
    <t>თამარ გოგეშვილი</t>
  </si>
  <si>
    <t>გიორგი ოდოშაშვილი</t>
  </si>
  <si>
    <t>ანა ჯეგნარაძე</t>
  </si>
  <si>
    <t>ნინო გოგიბერიძე</t>
  </si>
  <si>
    <t>ლიანა ვეკუა</t>
  </si>
  <si>
    <t>ილია ფაჩულია</t>
  </si>
  <si>
    <t>მარია კორნიუხოვა</t>
  </si>
  <si>
    <t>თამარ ბურდული</t>
  </si>
  <si>
    <t>ნათია არველაძე</t>
  </si>
  <si>
    <t>ნიკოლოზ კვირიკაძე</t>
  </si>
  <si>
    <t>მაკა ლეკიაშვილი</t>
  </si>
  <si>
    <t>სოფიო კომახიძე</t>
  </si>
  <si>
    <t>ირაკლი ნიკურაძე</t>
  </si>
  <si>
    <t>სოფიო კიზირია</t>
  </si>
  <si>
    <t>ლია ჭეიშვილი</t>
  </si>
  <si>
    <t>მაკა რუხაძე</t>
  </si>
  <si>
    <t>თამარ ჭაბაშვილი</t>
  </si>
  <si>
    <t>მიხეილ მახათაძე</t>
  </si>
  <si>
    <t>მზია ჯაფარიძე</t>
  </si>
  <si>
    <t>დიმიტრი კირხანიდი</t>
  </si>
  <si>
    <t>გიორგი ალექსიშვილი</t>
  </si>
  <si>
    <t>მარიამ ტყეშელაშვილი</t>
  </si>
  <si>
    <t>ნათია ყურშუბაძე</t>
  </si>
  <si>
    <t>ანა ლორთქიფანიძე</t>
  </si>
  <si>
    <t>გელა წულაძე</t>
  </si>
  <si>
    <t>თეიმურაზ რიჟამაძე</t>
  </si>
  <si>
    <t>თამარ ცაგარეიშვილი</t>
  </si>
  <si>
    <t>დარეჯან ჯავახიშვილი</t>
  </si>
  <si>
    <t>მირანდა ესაკია</t>
  </si>
  <si>
    <t>ანა ჯიშიაშვილი</t>
  </si>
  <si>
    <t>ნინო ფერაძე</t>
  </si>
  <si>
    <t>ხატია კუხალეიშვილი</t>
  </si>
  <si>
    <t>ანა ტიკარაძე</t>
  </si>
  <si>
    <t>დავით დარასელია</t>
  </si>
  <si>
    <t>ნანა ქირია</t>
  </si>
  <si>
    <t>ეკატერინა ვალიშვილი</t>
  </si>
  <si>
    <t>ირაკლი აბესაძე</t>
  </si>
  <si>
    <t>ნინო ცაგარეიშვილი</t>
  </si>
  <si>
    <t>ლელი ჭელიძე</t>
  </si>
  <si>
    <t>თამთა გოგოლაძე</t>
  </si>
  <si>
    <t>ლუკა შონია</t>
  </si>
  <si>
    <t>ქეთევან დევდარიანი</t>
  </si>
  <si>
    <t>ელენე მარგველაშვილი</t>
  </si>
  <si>
    <t>ქეთევან გალდავაძე</t>
  </si>
  <si>
    <t>თამარი ტურაშვილი</t>
  </si>
  <si>
    <t>მარინე ჯანიკაშვილი</t>
  </si>
  <si>
    <t>ზვიად დიასამიძე</t>
  </si>
  <si>
    <t>თამარ ლეთოდიანი</t>
  </si>
  <si>
    <t>ეკა გობრონიძე</t>
  </si>
  <si>
    <t>ლალი ნათელაშვილი</t>
  </si>
  <si>
    <t>მადონა ხარატიშვილი</t>
  </si>
  <si>
    <t>ირაკლი იაშვილი</t>
  </si>
  <si>
    <t>რუსუდან ღოღობერიძე</t>
  </si>
  <si>
    <t>ნინო შარვაძე</t>
  </si>
  <si>
    <t>ანა მურვანიძე</t>
  </si>
  <si>
    <t>ნანა ჯინიკაშვილი</t>
  </si>
  <si>
    <t>მარინე ჯიბლაძე</t>
  </si>
  <si>
    <t>დავითი ბეზარაშვილი</t>
  </si>
  <si>
    <t>თამარ გაბრიელაშვილი-ჩერნიაუსკიენე</t>
  </si>
  <si>
    <t>ია ვარდიაშვილი</t>
  </si>
  <si>
    <t>ზაალ კოკაია</t>
  </si>
  <si>
    <t>ნინო ჯორთმენაძე</t>
  </si>
  <si>
    <t>ნანა თიკანაშვილი</t>
  </si>
  <si>
    <t>ქეთევან მეშველიანი</t>
  </si>
  <si>
    <t>ლილე ყაზაიშვილი</t>
  </si>
  <si>
    <t>ქეთევან გაბაძე</t>
  </si>
  <si>
    <t>დავით გუგეშაშვილი</t>
  </si>
  <si>
    <t>მაია ქუთათელაძე</t>
  </si>
  <si>
    <t>ირაკლი მამულაშვილი</t>
  </si>
  <si>
    <t>სოფიო ნარეშელაშვილი</t>
  </si>
  <si>
    <t>ნინო გაგუა</t>
  </si>
  <si>
    <t>ივანე ცაგურია</t>
  </si>
  <si>
    <t>ალექსანდრე ქველაძე</t>
  </si>
  <si>
    <t>მზია ხარჩილავა</t>
  </si>
  <si>
    <t>დავით იაშვილი</t>
  </si>
  <si>
    <t>გიგლა თოლორაია</t>
  </si>
  <si>
    <t xml:space="preserve">
    01008006442
</t>
  </si>
  <si>
    <t xml:space="preserve">
    01008012420
</t>
  </si>
  <si>
    <t xml:space="preserve">
    01201126814
</t>
  </si>
  <si>
    <t xml:space="preserve">
    01014000362
</t>
  </si>
  <si>
    <t xml:space="preserve">
    01026002027
</t>
  </si>
  <si>
    <t xml:space="preserve">
    01017011444
</t>
  </si>
  <si>
    <t xml:space="preserve">
    58001016500
</t>
  </si>
  <si>
    <t xml:space="preserve">
    12950001928
</t>
  </si>
  <si>
    <t xml:space="preserve">
    01003007691
</t>
  </si>
  <si>
    <t xml:space="preserve">
    35001002744
</t>
  </si>
  <si>
    <t xml:space="preserve">
    01024037366
</t>
  </si>
  <si>
    <t xml:space="preserve">
    01030023652
</t>
  </si>
  <si>
    <t xml:space="preserve">
    01012021187
</t>
  </si>
  <si>
    <t xml:space="preserve">
    01009002547
</t>
  </si>
  <si>
    <t xml:space="preserve">
    01008011003
</t>
  </si>
  <si>
    <t xml:space="preserve">
    01024002885
</t>
  </si>
  <si>
    <t xml:space="preserve">
    59001007285
</t>
  </si>
  <si>
    <t xml:space="preserve">
    01004010211
</t>
  </si>
  <si>
    <t xml:space="preserve">
    01019023254
</t>
  </si>
  <si>
    <t xml:space="preserve">
    01008063740
</t>
  </si>
  <si>
    <t xml:space="preserve">
    01001015428
</t>
  </si>
  <si>
    <t xml:space="preserve">
    01006012007
</t>
  </si>
  <si>
    <t xml:space="preserve">
    61001005451
</t>
  </si>
  <si>
    <t xml:space="preserve">
    01008017280
</t>
  </si>
  <si>
    <t xml:space="preserve">
    01025012022
</t>
  </si>
  <si>
    <t xml:space="preserve">
    01008012440
</t>
  </si>
  <si>
    <t xml:space="preserve">
    01007013005
</t>
  </si>
  <si>
    <t xml:space="preserve">
    62006053386
</t>
  </si>
  <si>
    <t xml:space="preserve">
    01010011157
</t>
  </si>
  <si>
    <t xml:space="preserve">
    42031000735
</t>
  </si>
  <si>
    <t xml:space="preserve">
    01026001107
</t>
  </si>
  <si>
    <t xml:space="preserve">
    01030007744
</t>
  </si>
  <si>
    <t xml:space="preserve">
    01007012564
</t>
  </si>
  <si>
    <t xml:space="preserve">
    28001023584
</t>
  </si>
  <si>
    <t xml:space="preserve">
    01024025896
</t>
  </si>
  <si>
    <t xml:space="preserve">
    01030043269
</t>
  </si>
  <si>
    <t xml:space="preserve">
    59001010354
</t>
  </si>
  <si>
    <t xml:space="preserve">
    01591033800
</t>
  </si>
  <si>
    <t xml:space="preserve">
    01401145740
</t>
  </si>
  <si>
    <t xml:space="preserve">
    01017011389
</t>
  </si>
  <si>
    <t xml:space="preserve">
    57001027232
</t>
  </si>
  <si>
    <t xml:space="preserve">
    01001011553
</t>
  </si>
  <si>
    <t xml:space="preserve">
    01008021912
</t>
  </si>
  <si>
    <t xml:space="preserve">
    62002000503
</t>
  </si>
  <si>
    <t xml:space="preserve">
    01012000814
</t>
  </si>
  <si>
    <t xml:space="preserve">
    62006033511
</t>
  </si>
  <si>
    <t xml:space="preserve">
    60001054727
</t>
  </si>
  <si>
    <t xml:space="preserve">
    33001004880
</t>
  </si>
  <si>
    <t xml:space="preserve">
    01021002847
</t>
  </si>
  <si>
    <t xml:space="preserve">
    01031001315
</t>
  </si>
  <si>
    <t xml:space="preserve">
    65002002491
</t>
  </si>
  <si>
    <t xml:space="preserve">
    01022006761
</t>
  </si>
  <si>
    <t xml:space="preserve">
    29001037955
</t>
  </si>
  <si>
    <t xml:space="preserve">
    01024011731
</t>
  </si>
  <si>
    <t xml:space="preserve">
    01010010566
</t>
  </si>
  <si>
    <t xml:space="preserve">
    01028001358
</t>
  </si>
  <si>
    <t xml:space="preserve">
    46001002361
</t>
  </si>
  <si>
    <t xml:space="preserve">
    01014004314
</t>
  </si>
  <si>
    <t xml:space="preserve">
    01191018691
</t>
  </si>
  <si>
    <t xml:space="preserve">
    35001041153
</t>
  </si>
  <si>
    <t xml:space="preserve">
    62001041306
</t>
  </si>
  <si>
    <t xml:space="preserve">
    01026006309
</t>
  </si>
  <si>
    <t xml:space="preserve">
    01010003222
</t>
  </si>
  <si>
    <t xml:space="preserve">
    01013002453
</t>
  </si>
  <si>
    <t xml:space="preserve">
    45001035260
</t>
  </si>
  <si>
    <t xml:space="preserve">
    01008058211
</t>
  </si>
  <si>
    <t xml:space="preserve">
    01025008362
</t>
  </si>
  <si>
    <t xml:space="preserve">
    01008017512
</t>
  </si>
  <si>
    <t xml:space="preserve">
    01019069310
</t>
  </si>
  <si>
    <t xml:space="preserve">
    01019023603
</t>
  </si>
  <si>
    <t xml:space="preserve">
    01024020504
</t>
  </si>
  <si>
    <t xml:space="preserve">
    01022014321
</t>
  </si>
  <si>
    <t xml:space="preserve">
    62009007159
</t>
  </si>
  <si>
    <t xml:space="preserve">
    01301123563
</t>
  </si>
  <si>
    <t xml:space="preserve">
    01023004202
</t>
  </si>
  <si>
    <t xml:space="preserve">
    17001019986
</t>
  </si>
  <si>
    <t xml:space="preserve">
    01008022852
</t>
  </si>
  <si>
    <t xml:space="preserve">
    35001007322
</t>
  </si>
  <si>
    <t xml:space="preserve">
    01008022909
</t>
  </si>
  <si>
    <t xml:space="preserve">
    61001073359
</t>
  </si>
  <si>
    <t xml:space="preserve">
    01008007376
</t>
  </si>
  <si>
    <t xml:space="preserve">
    01008006814
</t>
  </si>
  <si>
    <t xml:space="preserve">
    01005005956
</t>
  </si>
  <si>
    <t xml:space="preserve">
    01012002342
</t>
  </si>
  <si>
    <t xml:space="preserve">
    01026007757
</t>
  </si>
  <si>
    <t xml:space="preserve">
    01024015230
</t>
  </si>
  <si>
    <t xml:space="preserve">
    01024090271
</t>
  </si>
  <si>
    <t xml:space="preserve">
    01026008714
</t>
  </si>
  <si>
    <t xml:space="preserve">
    01019060196
</t>
  </si>
  <si>
    <t xml:space="preserve">
    01002003313
</t>
  </si>
  <si>
    <t xml:space="preserve">
    61001035323
</t>
  </si>
  <si>
    <t xml:space="preserve">
    60002005843
</t>
  </si>
  <si>
    <t xml:space="preserve">
    01308068956
</t>
  </si>
  <si>
    <t xml:space="preserve">
    01013014092
</t>
  </si>
  <si>
    <t xml:space="preserve">
    01025000586
</t>
  </si>
  <si>
    <t xml:space="preserve">
    01017010870
</t>
  </si>
  <si>
    <t xml:space="preserve">
    42001008446
</t>
  </si>
  <si>
    <t xml:space="preserve">
    60001122262
</t>
  </si>
  <si>
    <t xml:space="preserve">
    01031006959
</t>
  </si>
  <si>
    <t xml:space="preserve">
    53001058981
</t>
  </si>
  <si>
    <t xml:space="preserve">
    01008060884
</t>
  </si>
  <si>
    <t xml:space="preserve">
    19001108244
</t>
  </si>
  <si>
    <t xml:space="preserve">
    62001038232
</t>
  </si>
  <si>
    <t xml:space="preserve">
    59001013755
</t>
  </si>
  <si>
    <t xml:space="preserve">
    01024024430
</t>
  </si>
  <si>
    <t xml:space="preserve">
    01009002844
</t>
  </si>
  <si>
    <t xml:space="preserve">
    01031000482
</t>
  </si>
  <si>
    <t xml:space="preserve">
    01008000441
</t>
  </si>
  <si>
    <t xml:space="preserve">
    62001025434
</t>
  </si>
  <si>
    <t xml:space="preserve">
    01001089927
</t>
  </si>
  <si>
    <t xml:space="preserve">
    01036001615
</t>
  </si>
  <si>
    <t xml:space="preserve">
    51001030210
</t>
  </si>
  <si>
    <t xml:space="preserve">
    01025015025
</t>
  </si>
  <si>
    <t xml:space="preserve">
    01017047393
</t>
  </si>
  <si>
    <t xml:space="preserve">
    01008008260
</t>
  </si>
  <si>
    <t xml:space="preserve">
    01019084483
</t>
  </si>
  <si>
    <t xml:space="preserve">
    01027003579
</t>
  </si>
  <si>
    <t xml:space="preserve">
    61002002411
</t>
  </si>
  <si>
    <t xml:space="preserve">
    62001042336
</t>
  </si>
  <si>
    <t xml:space="preserve">
    01025007625
</t>
  </si>
  <si>
    <t xml:space="preserve">
    01007006105
</t>
  </si>
  <si>
    <t xml:space="preserve">
    01025005008
</t>
  </si>
  <si>
    <t xml:space="preserve">
    01008022730
</t>
  </si>
  <si>
    <t xml:space="preserve">
    01008015935
</t>
  </si>
  <si>
    <t xml:space="preserve">
    01027069377
</t>
  </si>
  <si>
    <t xml:space="preserve">
    01008025660
</t>
  </si>
  <si>
    <t xml:space="preserve">
    01019002787
</t>
  </si>
  <si>
    <t xml:space="preserve">
    61002004138
</t>
  </si>
  <si>
    <t xml:space="preserve">
    45001032715
</t>
  </si>
  <si>
    <t xml:space="preserve">
    01009012887
</t>
  </si>
  <si>
    <t xml:space="preserve">
    01027019811
</t>
  </si>
  <si>
    <t xml:space="preserve">
    65001000052
</t>
  </si>
  <si>
    <t xml:space="preserve">
    61006002185
</t>
  </si>
  <si>
    <t xml:space="preserve">
    62007007749
</t>
  </si>
  <si>
    <t xml:space="preserve">
    01005008068
</t>
  </si>
  <si>
    <t xml:space="preserve">
    60001151536
</t>
  </si>
  <si>
    <t xml:space="preserve">
    01017008364
</t>
  </si>
  <si>
    <t xml:space="preserve">
    01005043213
</t>
  </si>
  <si>
    <t xml:space="preserve">
    60001009906
</t>
  </si>
  <si>
    <t xml:space="preserve">
    01015011176
</t>
  </si>
  <si>
    <t xml:space="preserve">
    25001025013
</t>
  </si>
  <si>
    <t xml:space="preserve">
    01019002169
</t>
  </si>
  <si>
    <t xml:space="preserve">
    01008014283
</t>
  </si>
  <si>
    <t xml:space="preserve">
    01017009270
</t>
  </si>
  <si>
    <t xml:space="preserve">
    01010000956
</t>
  </si>
  <si>
    <t xml:space="preserve">
    01008051262
</t>
  </si>
  <si>
    <t xml:space="preserve">
    19001014380
</t>
  </si>
  <si>
    <t>GE47TB0647245061622347</t>
  </si>
  <si>
    <t>GE34BG0000000131186878</t>
  </si>
  <si>
    <t>GE56BG0000000714883400</t>
  </si>
  <si>
    <t>GE46BG0000000245681000</t>
  </si>
  <si>
    <t>GE64BG0000000709407800</t>
  </si>
  <si>
    <t>GE70TB0838845061622344</t>
  </si>
  <si>
    <t>GE50BG0000000022045100</t>
  </si>
  <si>
    <t>GE76TB7031245061100089</t>
  </si>
  <si>
    <t>GE47BG0000000910169200</t>
  </si>
  <si>
    <t>GE18BG0000000152684500</t>
  </si>
  <si>
    <t>GE71BG0000000131176997</t>
  </si>
  <si>
    <t>GE13BG0000000305569200</t>
  </si>
  <si>
    <t>GE97BG0000000778432600</t>
  </si>
  <si>
    <t>GE92BG0000000806216400</t>
  </si>
  <si>
    <t>GE92TB7998645066300004</t>
  </si>
  <si>
    <t>GE42TB7744645063600029</t>
  </si>
  <si>
    <t>GE12TB7682645061100099</t>
  </si>
  <si>
    <t>GE19TB1189445161622335</t>
  </si>
  <si>
    <t>GE35TB7628845161600001</t>
  </si>
  <si>
    <t>GE34TB7984345063300001</t>
  </si>
  <si>
    <t>GE83TB7210845061100004</t>
  </si>
  <si>
    <t>GE66TB0600000708718909</t>
  </si>
  <si>
    <t>GE47TB1041045168122334</t>
  </si>
  <si>
    <t>GE63TB0664645065522335</t>
  </si>
  <si>
    <t>GE69TB7973045064300006</t>
  </si>
  <si>
    <t>GE37TB0763145061622358</t>
  </si>
  <si>
    <t>GE28TB3426845161622338</t>
  </si>
  <si>
    <t>GE56TB7742045063600004</t>
  </si>
  <si>
    <t>GE66TB7009545068100001</t>
  </si>
  <si>
    <t>GE39TB7018645066300003</t>
  </si>
  <si>
    <t>GE75TB0600000329200621</t>
  </si>
  <si>
    <t>GE74TB7767045064300031</t>
  </si>
  <si>
    <t>GE16TB7328245068100001</t>
  </si>
  <si>
    <t>GE85TB0632645063622339</t>
  </si>
  <si>
    <t>GE78TB7744845061600007</t>
  </si>
  <si>
    <t>GE86TB7880945061100007</t>
  </si>
  <si>
    <t>GE05TB7943745061600009</t>
  </si>
  <si>
    <t>GE19TB7204945068100001</t>
  </si>
  <si>
    <t>GE42TB7805845061200002</t>
  </si>
  <si>
    <t>GE82TB7446645061600004</t>
  </si>
  <si>
    <t>GE45TB7814945064300001</t>
  </si>
  <si>
    <t>GE44TB1100000004718454</t>
  </si>
  <si>
    <t>GE33BG0000000105281300</t>
  </si>
  <si>
    <t>GE54BG0000000774879100</t>
  </si>
  <si>
    <t>GE02BG0000000035236800</t>
  </si>
  <si>
    <t>GE58BG0000000162575840</t>
  </si>
  <si>
    <t>GE87BG0000000316301500</t>
  </si>
  <si>
    <t>GE97BG0000000360420800</t>
  </si>
  <si>
    <t>GE18BG0000000255320200</t>
  </si>
  <si>
    <t>GE88BG0000000274038000</t>
  </si>
  <si>
    <t>GE26BG0000000170362800</t>
  </si>
  <si>
    <t>GE34BG0000000101013282</t>
  </si>
  <si>
    <t>GE39BG0000000103351668</t>
  </si>
  <si>
    <t>GE54BG0000000169899800</t>
  </si>
  <si>
    <t>GE72BG0000000914538600</t>
  </si>
  <si>
    <t>GE96BG0000000122490100</t>
  </si>
  <si>
    <t>GE63BG0000000545895500</t>
  </si>
  <si>
    <t>GE16BG0000000100577979</t>
  </si>
  <si>
    <t>GE31BG0000000822044600</t>
  </si>
  <si>
    <t>GE67BG0000000365791745</t>
  </si>
  <si>
    <t>GE86BG0000000499119843</t>
  </si>
  <si>
    <t>GE19BG0000000345267700</t>
  </si>
  <si>
    <t>GE25BG0000000161379551</t>
  </si>
  <si>
    <t>GE50BG0000000660925900</t>
  </si>
  <si>
    <t>GE21BG0000000499087548</t>
  </si>
  <si>
    <t>GE85BG0000000051880700</t>
  </si>
  <si>
    <t>GE11BG0000000161384265</t>
  </si>
  <si>
    <t>GE27BG0000000523985400</t>
  </si>
  <si>
    <t>GE24BG0000000161752340</t>
  </si>
  <si>
    <t>GE19BG0000000702179200</t>
  </si>
  <si>
    <t>GE59BG0000000743341400</t>
  </si>
  <si>
    <t>GE19BG0000000345956303</t>
  </si>
  <si>
    <t>GE63BG0000000131326521</t>
  </si>
  <si>
    <t>GE13BG0000000855520400</t>
  </si>
  <si>
    <t>GE22BG0000000250031300</t>
  </si>
  <si>
    <t>GE88BG0000000332849100</t>
  </si>
  <si>
    <t>GE70BG0000000162060651</t>
  </si>
  <si>
    <t>GE39BG0000000345890468</t>
  </si>
  <si>
    <t>GE85BG0000000792126500</t>
  </si>
  <si>
    <t>GE73BG0000000100724296</t>
  </si>
  <si>
    <t>GE72BG0000000556637700</t>
  </si>
  <si>
    <t>GE97BG0000000826088700</t>
  </si>
  <si>
    <t>GE78BG0000000365947620</t>
  </si>
  <si>
    <t>GE80BG0000000229995100</t>
  </si>
  <si>
    <t>GE89BG0000000262416800</t>
  </si>
  <si>
    <t>GE93BG0000000291330100</t>
  </si>
  <si>
    <t>GE06BG0000000631959000</t>
  </si>
  <si>
    <t>GE39BG0000000290169400</t>
  </si>
  <si>
    <t>GE15TB7161745068100002</t>
  </si>
  <si>
    <t>GE63BG0000000035646400</t>
  </si>
  <si>
    <t>GE90BG0000000222364900</t>
  </si>
  <si>
    <t>GE44BG0000000750751500</t>
  </si>
  <si>
    <t>GE11TB7645145063300012</t>
  </si>
  <si>
    <t>GE77TB0650645063622553</t>
  </si>
  <si>
    <t>GE02TB0600000038179043</t>
  </si>
  <si>
    <t>GE34TB7830545064300001</t>
  </si>
  <si>
    <t>GE39TB1951045063622334</t>
  </si>
  <si>
    <t>GE19BG0000000874121400</t>
  </si>
  <si>
    <t>GE77BG0000000161917256</t>
  </si>
  <si>
    <t>GE78BG0000000863095900</t>
  </si>
  <si>
    <t>GE04BG0000000525689037</t>
  </si>
  <si>
    <t>GE10BG0000000335602200</t>
  </si>
  <si>
    <t>GE02BG0000000612134600</t>
  </si>
  <si>
    <t>GE39BG0000000162656886</t>
  </si>
  <si>
    <t>GE41BG0000000038327100</t>
  </si>
  <si>
    <t>GE27TB7021045066300002</t>
  </si>
  <si>
    <t>GE34BG0000000161379583</t>
  </si>
  <si>
    <t>GE76TB7486445066300003</t>
  </si>
  <si>
    <t>GE38TB7817045064300022</t>
  </si>
  <si>
    <t>GE80TB7390645061100089</t>
  </si>
  <si>
    <t>GE11TB7564745061600033</t>
  </si>
  <si>
    <t>GE94BG0000000393499600</t>
  </si>
  <si>
    <t>GE84TB7417645066300001</t>
  </si>
  <si>
    <t>GE43TB7548045061600001</t>
  </si>
  <si>
    <t>GE23TB7334645061100035</t>
  </si>
  <si>
    <t>GE66BG0000000161795331</t>
  </si>
  <si>
    <t>GE29BG0000000282900400</t>
  </si>
  <si>
    <t>GE62BG0000000499119790</t>
  </si>
  <si>
    <t>GE60BG0000000874009500</t>
  </si>
  <si>
    <t>GE78BG0000000220102300</t>
  </si>
  <si>
    <t>GE84BG0000000688579600</t>
  </si>
  <si>
    <t>GE30BG0000000161921012</t>
  </si>
  <si>
    <t>GE08TB7048045063600066</t>
  </si>
  <si>
    <t>GE69TB1100000316179572</t>
  </si>
  <si>
    <t>GE88TB7044745064300004</t>
  </si>
  <si>
    <t>GE19TB0696845161722334</t>
  </si>
  <si>
    <t>GE80BG0000000498842725</t>
  </si>
  <si>
    <t>GE13BG0000000115297201</t>
  </si>
  <si>
    <t>GE28TB7786245061600001</t>
  </si>
  <si>
    <t>GE15TB7925745061100015</t>
  </si>
  <si>
    <t>GE70TB7839145063600038</t>
  </si>
  <si>
    <t>GE12TB7600445061100038</t>
  </si>
  <si>
    <t>GE04BG0000000050222100</t>
  </si>
  <si>
    <t>GE86BG0000000579531000</t>
  </si>
  <si>
    <t>GE70TB7942745061100115</t>
  </si>
  <si>
    <t>GE78TB7599145061600017</t>
  </si>
  <si>
    <t>GE09TB7365445061100008</t>
  </si>
  <si>
    <t>GE59TB7157945064300007</t>
  </si>
  <si>
    <t>GE97TB7054945064300011</t>
  </si>
  <si>
    <t>GE72TB7310545063600048</t>
  </si>
  <si>
    <t>GE06TB7692845069600001</t>
  </si>
  <si>
    <t xml:space="preserve">
    თიბისი
</t>
  </si>
  <si>
    <t xml:space="preserve">
    საქართველოს ბანკი
</t>
  </si>
  <si>
    <t>24/12/2021</t>
  </si>
  <si>
    <t>20/12/2021</t>
  </si>
  <si>
    <t>19/12/2021</t>
  </si>
  <si>
    <t>ბექა მირუაშვილი</t>
  </si>
  <si>
    <t xml:space="preserve">
    01027079926
</t>
  </si>
  <si>
    <t>GE94BG0000000525298350</t>
  </si>
  <si>
    <t>შპს "სტილი"</t>
  </si>
  <si>
    <t xml:space="preserve"> შპს პრინტარტ</t>
  </si>
  <si>
    <t>შპს ნიუ პრინტი</t>
  </si>
  <si>
    <t>ფლაგ არტი შპს</t>
  </si>
  <si>
    <t>1326801</t>
  </si>
  <si>
    <t>405330538</t>
  </si>
  <si>
    <t>206160018</t>
  </si>
  <si>
    <t>30.10.2021-30.10.2021</t>
  </si>
  <si>
    <t>14.11.2021-დან შესრულებამდე</t>
  </si>
  <si>
    <t>15,11,2021-დან შესრულებამდე</t>
  </si>
  <si>
    <t>12.11.2021-დან შესრულებამდე</t>
  </si>
  <si>
    <t>03,09,2021-02,10,2021</t>
  </si>
  <si>
    <t>სურათი წარწერით "მე ვარ სუსი"</t>
  </si>
  <si>
    <t>ბადე სტიკერი</t>
  </si>
  <si>
    <t>5 ცალი დროშა</t>
  </si>
  <si>
    <t xml:space="preserve">სარეკლამო ვიდეო რგოლის განთავსება
</t>
  </si>
  <si>
    <t>29/07/2021</t>
  </si>
  <si>
    <t>01/01/2021</t>
  </si>
  <si>
    <t>მარიამი ღვდელაძე</t>
  </si>
  <si>
    <t>ირმა სტეფნაძე-იაშვილი</t>
  </si>
  <si>
    <t>თეიმურაზ მაძღარაშვილი</t>
  </si>
  <si>
    <t>მარიამ მჭედლიძე</t>
  </si>
  <si>
    <t>შორენა გარდაფხაძე</t>
  </si>
  <si>
    <t xml:space="preserve">
    01027082312
</t>
  </si>
  <si>
    <t xml:space="preserve">
    01005009075
</t>
  </si>
  <si>
    <t xml:space="preserve">
    45001001152
</t>
  </si>
  <si>
    <t xml:space="preserve">
    01011096292
</t>
  </si>
  <si>
    <t xml:space="preserve">
    01008019719
</t>
  </si>
  <si>
    <t>ავტომობილი, მარკა VOLKSWAGEN, ნომერი FY881YF,გამოშვების წელი 2014,ფერი თეთრი,ძრავის მოცულობა 1798, თხოვების ვადა 2021 წლის14 ივნისის ჩათვ</t>
  </si>
  <si>
    <t>მარკა/მოდელი: ტოიოტა DL253LD გამოშვების წელი: 2012, ფერი რუხი,თხოვების ვადა 2021 წლის14 ივნისის ჩათვ</t>
  </si>
  <si>
    <t>ავტომობილი,მარკა MERCEDES_BENZ (C240),WW622AAგამოშვების წელი 2001,თხოვების ვადა 2021 წლის 14 ივნისის ჩათვ</t>
  </si>
  <si>
    <t>დავით</t>
  </si>
  <si>
    <t xml:space="preserve"> ლაზვიაშვილი</t>
  </si>
  <si>
    <t>01024051143</t>
  </si>
  <si>
    <t>მატერ-ტექნიკური უზრუნველყ და შესყიდვების სამს.სპეციალისტი</t>
  </si>
  <si>
    <t xml:space="preserve">ნინო </t>
  </si>
  <si>
    <t>ავტომობილი,მარკა FORD TRANSIT 2.5, DC097CD, , ძრავის მოცულობა 2496, თხოვების ვადა 2021 წლის 31 დეკემბრამდე</t>
  </si>
  <si>
    <t xml:space="preserve">	ავტომობილის მარკა/მოდელი: TOYOTA CAMRY- TX250TX, გამოშვების წელი 2016, თხოვების ვადა 2021 წლის 31 დეკემბრამდე</t>
  </si>
  <si>
    <t>ანა ალიბეგაშვილი</t>
  </si>
  <si>
    <t>მაია წიკლაური</t>
  </si>
  <si>
    <t xml:space="preserve">
    01010010345
</t>
  </si>
  <si>
    <t xml:space="preserve">
    35001074618
</t>
  </si>
  <si>
    <t>GE09BG0000000691311500</t>
  </si>
  <si>
    <t>GE27TB7725445164800001</t>
  </si>
  <si>
    <t>29/12/2021</t>
  </si>
  <si>
    <t>კონსტანტინე ყიფიანი</t>
  </si>
  <si>
    <t>GE29TB7660545066300001</t>
  </si>
  <si>
    <t>მომსახურება გუგლი</t>
  </si>
  <si>
    <t>შპს  "თბილისი ენერჯი"</t>
  </si>
  <si>
    <t>მომსახურება</t>
  </si>
  <si>
    <t>შპს ვედო</t>
  </si>
  <si>
    <t>შპს ჯორჯიან უოთერ ენდ ფაუერი</t>
  </si>
  <si>
    <t>შპს „თბილისის ელექტრომიმწოდებელი კომპანია“</t>
  </si>
  <si>
    <t>სს სილქნეტი</t>
  </si>
  <si>
    <t>დოლარი</t>
  </si>
  <si>
    <t>ევრო</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</si>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</sst>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0.00"/>
    <numFmt numFmtId="165" formatCode="0,000,000.00"/>
    <numFmt numFmtId="166" formatCode="\ს\ა\ტ\ე\ლ\ე\ვ\ი\ზ\ი\ო\ \რ\ე\კ\ლ\ა\მ\ა"/>
    <numFmt numFmtId="167" formatCode="[Black]#,##0.00;[Red]\(#,##0.00\);[Black]#,##0.00"/>
    <numFmt numFmtId="168" formatCode="0.0"/>
  </numFmts>
  <fonts count="45">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
      <sz val="10"/>
      <color rgb="FF444444"/>
      <name val="Sylfaen"/>
      <family val="1"/>
    </font>
    <font>
      <sz val="12"/>
      <name val="AcadNusx"/>
    </font>
    <font>
      <sz val="10"/>
      <color rgb="FF3D3D3D"/>
      <name val="Sylfaen"/>
      <family val="1"/>
    </font>
    <font>
      <sz val="10"/>
      <name val="Sylfaen"/>
      <family val="1"/>
      <charset val="204"/>
    </font>
    <font>
      <sz val="10"/>
      <color theme="1"/>
      <name val="Sylfaen"/>
      <family val="1"/>
      <charset val="204"/>
    </font>
    <font>
      <sz val="10"/>
      <color rgb="FFFF0000"/>
      <name val="Sylfaen"/>
      <family val="1"/>
    </font>
    <font>
      <sz val="11"/>
      <name val="Calibri"/>
      <family val="2"/>
    </font>
    <font>
      <sz val="9"/>
      <color rgb="FF444444"/>
      <name val="Arial"/>
      <family val="2"/>
    </font>
    <font>
      <sz val="10"/>
      <color indexed="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s>
  <cellStyleXfs count="17">
    <xf numFmtId="0" fontId="0" fillId="0" borderId="0"/>
    <xf numFmtId="0" fontId="11" fillId="0" borderId="0"/>
    <xf numFmtId="0" fontId="13"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8" fillId="0" borderId="0"/>
    <xf numFmtId="0" fontId="2" fillId="0" borderId="0"/>
    <xf numFmtId="0" fontId="2" fillId="0" borderId="0"/>
    <xf numFmtId="0" fontId="2" fillId="0" borderId="0"/>
    <xf numFmtId="0" fontId="1" fillId="0" borderId="0"/>
  </cellStyleXfs>
  <cellXfs count="631">
    <xf numFmtId="0" fontId="0" fillId="0" borderId="0" xfId="0"/>
    <xf numFmtId="0" fontId="17" fillId="0" borderId="0" xfId="0" applyFont="1" applyProtection="1"/>
    <xf numFmtId="0" fontId="17" fillId="0" borderId="0" xfId="0" applyFont="1" applyProtection="1">
      <protection locked="0"/>
    </xf>
    <xf numFmtId="0" fontId="17" fillId="0" borderId="0" xfId="1" applyFont="1" applyAlignment="1" applyProtection="1">
      <alignment horizontal="center" vertical="center"/>
      <protection locked="0"/>
    </xf>
    <xf numFmtId="3" fontId="21" fillId="2" borderId="1" xfId="1" applyNumberFormat="1"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17" fillId="0" borderId="0" xfId="1" applyFont="1" applyProtection="1">
      <protection locked="0"/>
    </xf>
    <xf numFmtId="0" fontId="21" fillId="0" borderId="0" xfId="1" applyFont="1" applyAlignment="1" applyProtection="1">
      <alignment horizontal="center" vertical="center"/>
      <protection locked="0"/>
    </xf>
    <xf numFmtId="0" fontId="17" fillId="0" borderId="1" xfId="0" applyFont="1" applyBorder="1" applyProtection="1">
      <protection locked="0"/>
    </xf>
    <xf numFmtId="0" fontId="22" fillId="0" borderId="0" xfId="1" applyFont="1" applyAlignment="1" applyProtection="1">
      <alignment horizontal="center" vertical="center" wrapText="1"/>
      <protection locked="0"/>
    </xf>
    <xf numFmtId="0" fontId="17" fillId="0" borderId="0" xfId="1" applyFont="1" applyAlignment="1" applyProtection="1">
      <alignment horizontal="center" vertical="center" wrapText="1"/>
      <protection locked="0"/>
    </xf>
    <xf numFmtId="0" fontId="17" fillId="0" borderId="0" xfId="0" applyFont="1" applyAlignment="1" applyProtection="1">
      <alignment horizontal="right"/>
      <protection locked="0"/>
    </xf>
    <xf numFmtId="0" fontId="17" fillId="0" borderId="0" xfId="0" applyFont="1" applyBorder="1" applyProtection="1">
      <protection locked="0"/>
    </xf>
    <xf numFmtId="0" fontId="21" fillId="2" borderId="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1"/>
    </xf>
    <xf numFmtId="0" fontId="17" fillId="2" borderId="1" xfId="1" applyFont="1" applyFill="1" applyBorder="1" applyAlignment="1" applyProtection="1">
      <alignment horizontal="left" vertical="center" wrapText="1" indent="2"/>
    </xf>
    <xf numFmtId="0" fontId="17" fillId="2" borderId="1" xfId="1" applyFont="1" applyFill="1" applyBorder="1" applyAlignment="1" applyProtection="1">
      <alignment horizontal="left" vertical="center" wrapText="1" indent="3"/>
    </xf>
    <xf numFmtId="0" fontId="17" fillId="2" borderId="1" xfId="1" applyFont="1" applyFill="1" applyBorder="1" applyAlignment="1" applyProtection="1">
      <alignment horizontal="left" vertical="center" wrapText="1" indent="4"/>
    </xf>
    <xf numFmtId="0" fontId="17" fillId="0" borderId="0" xfId="3" applyFont="1" applyAlignment="1" applyProtection="1">
      <alignment horizontal="center" vertical="center"/>
      <protection locked="0"/>
    </xf>
    <xf numFmtId="0" fontId="17" fillId="0" borderId="0" xfId="3" applyFont="1" applyProtection="1">
      <protection locked="0"/>
    </xf>
    <xf numFmtId="0" fontId="0" fillId="0" borderId="0" xfId="0" applyProtection="1">
      <protection locked="0"/>
    </xf>
    <xf numFmtId="0" fontId="19" fillId="0" borderId="0" xfId="4" applyFont="1" applyProtection="1">
      <protection locked="0"/>
    </xf>
    <xf numFmtId="0" fontId="18" fillId="0" borderId="1" xfId="4" applyFont="1" applyBorder="1" applyAlignment="1" applyProtection="1">
      <alignment vertical="center" wrapText="1"/>
      <protection locked="0"/>
    </xf>
    <xf numFmtId="0" fontId="17" fillId="0" borderId="0" xfId="0" applyFont="1" applyFill="1" applyProtection="1">
      <protection locked="0"/>
    </xf>
    <xf numFmtId="0" fontId="17" fillId="0" borderId="0" xfId="0" applyFont="1" applyFill="1" applyBorder="1" applyAlignment="1" applyProtection="1">
      <alignment horizontal="left" wrapText="1"/>
      <protection locked="0"/>
    </xf>
    <xf numFmtId="0" fontId="17" fillId="0" borderId="0" xfId="0" applyFont="1" applyFill="1" applyBorder="1" applyAlignment="1" applyProtection="1">
      <alignment horizontal="left"/>
      <protection locked="0"/>
    </xf>
    <xf numFmtId="0" fontId="21" fillId="0" borderId="0" xfId="0" applyFont="1" applyFill="1" applyBorder="1" applyAlignment="1" applyProtection="1">
      <alignment horizontal="left" indent="1"/>
      <protection locked="0"/>
    </xf>
    <xf numFmtId="0" fontId="21" fillId="0" borderId="0" xfId="0" applyFont="1" applyFill="1" applyBorder="1" applyAlignment="1" applyProtection="1">
      <alignment horizontal="left" vertical="center" indent="1"/>
      <protection locked="0"/>
    </xf>
    <xf numFmtId="0" fontId="17" fillId="0" borderId="0" xfId="0" applyFont="1" applyFill="1" applyBorder="1" applyAlignment="1" applyProtection="1">
      <alignment horizontal="left" vertical="center"/>
      <protection locked="0"/>
    </xf>
    <xf numFmtId="3" fontId="21" fillId="2" borderId="1" xfId="1" applyNumberFormat="1" applyFont="1" applyFill="1" applyBorder="1" applyAlignment="1" applyProtection="1">
      <alignment horizontal="right" vertical="center" wrapText="1"/>
      <protection locked="0"/>
    </xf>
    <xf numFmtId="3" fontId="21" fillId="2" borderId="1" xfId="1" applyNumberFormat="1" applyFont="1" applyFill="1" applyBorder="1" applyAlignment="1" applyProtection="1">
      <alignment horizontal="right" vertical="center"/>
      <protection locked="0"/>
    </xf>
    <xf numFmtId="3" fontId="17" fillId="2" borderId="1" xfId="1" applyNumberFormat="1" applyFont="1" applyFill="1" applyBorder="1" applyAlignment="1" applyProtection="1">
      <alignment horizontal="right" vertical="center" wrapText="1"/>
      <protection locked="0"/>
    </xf>
    <xf numFmtId="3" fontId="17" fillId="2" borderId="1" xfId="1" applyNumberFormat="1" applyFont="1" applyFill="1" applyBorder="1" applyAlignment="1" applyProtection="1">
      <alignment horizontal="right" vertical="center"/>
      <protection locked="0"/>
    </xf>
    <xf numFmtId="0" fontId="17" fillId="0" borderId="1" xfId="2" applyFont="1" applyFill="1" applyBorder="1" applyAlignment="1" applyProtection="1">
      <alignment horizontal="right" vertical="top"/>
      <protection locked="0"/>
    </xf>
    <xf numFmtId="165" fontId="17" fillId="0" borderId="1" xfId="2" applyNumberFormat="1" applyFont="1" applyFill="1" applyBorder="1" applyAlignment="1" applyProtection="1">
      <alignment horizontal="right" vertical="center"/>
      <protection locked="0"/>
    </xf>
    <xf numFmtId="4" fontId="17" fillId="0" borderId="1" xfId="2" applyNumberFormat="1" applyFont="1" applyFill="1" applyBorder="1" applyAlignment="1" applyProtection="1">
      <alignment horizontal="right" vertical="center"/>
      <protection locked="0"/>
    </xf>
    <xf numFmtId="164" fontId="17" fillId="0" borderId="1" xfId="2" applyNumberFormat="1" applyFont="1" applyFill="1" applyBorder="1" applyAlignment="1" applyProtection="1">
      <alignment horizontal="right" vertical="center"/>
      <protection locked="0"/>
    </xf>
    <xf numFmtId="0" fontId="17" fillId="0" borderId="4" xfId="3" applyFont="1" applyFill="1" applyBorder="1" applyAlignment="1" applyProtection="1">
      <alignment horizontal="right"/>
      <protection locked="0"/>
    </xf>
    <xf numFmtId="0" fontId="17" fillId="0" borderId="4" xfId="3" applyFont="1" applyBorder="1" applyAlignment="1" applyProtection="1">
      <alignment horizontal="right"/>
      <protection locked="0"/>
    </xf>
    <xf numFmtId="0" fontId="21" fillId="0" borderId="0" xfId="0" applyFont="1" applyAlignment="1" applyProtection="1">
      <alignment horizontal="left"/>
      <protection locked="0"/>
    </xf>
    <xf numFmtId="0" fontId="21" fillId="0" borderId="1" xfId="2" applyFont="1" applyFill="1" applyBorder="1" applyAlignment="1" applyProtection="1">
      <alignment horizontal="left" vertical="top" indent="1"/>
    </xf>
    <xf numFmtId="0" fontId="17" fillId="0" borderId="1" xfId="2" applyFont="1" applyFill="1" applyBorder="1" applyAlignment="1" applyProtection="1">
      <alignment horizontal="left" vertical="center" wrapText="1" indent="2"/>
    </xf>
    <xf numFmtId="0" fontId="21" fillId="2" borderId="5" xfId="1" applyFont="1" applyFill="1" applyBorder="1" applyAlignment="1" applyProtection="1">
      <alignment horizontal="left" vertical="center" wrapText="1"/>
    </xf>
    <xf numFmtId="0" fontId="17" fillId="0" borderId="5" xfId="3" applyFont="1" applyBorder="1" applyAlignment="1" applyProtection="1">
      <alignment horizontal="left" vertical="center" indent="1"/>
    </xf>
    <xf numFmtId="0" fontId="21" fillId="0" borderId="0" xfId="0" applyFont="1" applyFill="1" applyBorder="1" applyAlignment="1" applyProtection="1">
      <alignment horizontal="center" wrapText="1"/>
    </xf>
    <xf numFmtId="0" fontId="21" fillId="0" borderId="0" xfId="0" applyFont="1" applyAlignment="1" applyProtection="1">
      <alignment horizontal="center" vertical="center" wrapText="1"/>
    </xf>
    <xf numFmtId="0" fontId="21" fillId="0" borderId="1" xfId="0" applyFont="1" applyFill="1" applyBorder="1" applyAlignment="1" applyProtection="1">
      <alignment horizontal="left"/>
    </xf>
    <xf numFmtId="0" fontId="21" fillId="0" borderId="1" xfId="0" applyFont="1" applyBorder="1" applyAlignment="1" applyProtection="1">
      <alignment horizontal="center" vertical="center" wrapText="1"/>
    </xf>
    <xf numFmtId="0" fontId="21" fillId="0" borderId="1" xfId="0" applyFont="1" applyFill="1" applyBorder="1" applyAlignment="1" applyProtection="1">
      <alignment horizontal="left" indent="1"/>
    </xf>
    <xf numFmtId="0" fontId="17" fillId="0" borderId="1" xfId="0" applyFont="1" applyBorder="1" applyAlignment="1" applyProtection="1">
      <alignment wrapText="1"/>
    </xf>
    <xf numFmtId="0" fontId="21" fillId="0" borderId="1" xfId="0" applyFont="1" applyFill="1" applyBorder="1" applyAlignment="1" applyProtection="1">
      <alignment horizontal="left" vertical="center"/>
    </xf>
    <xf numFmtId="0" fontId="17" fillId="0" borderId="1" xfId="0" applyFont="1" applyFill="1" applyBorder="1" applyAlignment="1" applyProtection="1">
      <alignment horizontal="left" wrapText="1"/>
    </xf>
    <xf numFmtId="0" fontId="17" fillId="0" borderId="1" xfId="0" applyFont="1" applyFill="1" applyBorder="1" applyAlignment="1" applyProtection="1">
      <alignment horizontal="left" vertical="center"/>
    </xf>
    <xf numFmtId="0" fontId="21" fillId="0" borderId="1" xfId="0" applyFont="1" applyFill="1" applyBorder="1" applyAlignment="1" applyProtection="1">
      <alignment horizontal="left" vertical="center" indent="1"/>
    </xf>
    <xf numFmtId="0" fontId="17" fillId="0" borderId="0" xfId="0" applyFont="1" applyFill="1" applyProtection="1"/>
    <xf numFmtId="15" fontId="0" fillId="0" borderId="0" xfId="0" applyNumberFormat="1"/>
    <xf numFmtId="0" fontId="18" fillId="0" borderId="0" xfId="4" applyFont="1" applyBorder="1" applyAlignment="1" applyProtection="1">
      <alignment vertical="center"/>
    </xf>
    <xf numFmtId="0" fontId="0" fillId="0" borderId="0" xfId="0" applyBorder="1" applyProtection="1">
      <protection locked="0"/>
    </xf>
    <xf numFmtId="0" fontId="19" fillId="0" borderId="0" xfId="4" applyFont="1" applyBorder="1" applyProtection="1">
      <protection locked="0"/>
    </xf>
    <xf numFmtId="0" fontId="16" fillId="0" borderId="0" xfId="0" applyFont="1"/>
    <xf numFmtId="0" fontId="17" fillId="0" borderId="0" xfId="1" applyFont="1" applyBorder="1" applyAlignment="1" applyProtection="1">
      <alignment vertical="center"/>
      <protection locked="0"/>
    </xf>
    <xf numFmtId="0" fontId="18" fillId="0" borderId="1" xfId="4" applyFont="1" applyBorder="1" applyAlignment="1" applyProtection="1">
      <alignment horizontal="center" vertical="center" wrapText="1"/>
      <protection locked="0"/>
    </xf>
    <xf numFmtId="3" fontId="17" fillId="0" borderId="0" xfId="1" applyNumberFormat="1" applyFont="1" applyAlignment="1" applyProtection="1">
      <alignment horizontal="center" vertical="center" wrapText="1"/>
      <protection locked="0"/>
    </xf>
    <xf numFmtId="0" fontId="21" fillId="0" borderId="0" xfId="0" applyFont="1" applyProtection="1">
      <protection locked="0"/>
    </xf>
    <xf numFmtId="0" fontId="17" fillId="0" borderId="3" xfId="0" applyFont="1" applyBorder="1" applyProtection="1">
      <protection locked="0"/>
    </xf>
    <xf numFmtId="0" fontId="21" fillId="0" borderId="0" xfId="0" applyFont="1" applyAlignment="1" applyProtection="1">
      <alignment horizontal="center"/>
      <protection locked="0"/>
    </xf>
    <xf numFmtId="0" fontId="0" fillId="0" borderId="0" xfId="0" applyBorder="1"/>
    <xf numFmtId="0" fontId="0" fillId="0" borderId="3" xfId="0" applyBorder="1"/>
    <xf numFmtId="0" fontId="21" fillId="4" borderId="0" xfId="0" applyFont="1" applyFill="1" applyProtection="1"/>
    <xf numFmtId="0" fontId="17" fillId="4" borderId="0" xfId="0" applyFont="1" applyFill="1" applyProtection="1"/>
    <xf numFmtId="0" fontId="17" fillId="4" borderId="0" xfId="0" applyFont="1" applyFill="1" applyBorder="1" applyProtection="1"/>
    <xf numFmtId="0" fontId="17" fillId="4" borderId="0" xfId="1" applyFont="1" applyFill="1" applyAlignment="1" applyProtection="1">
      <alignment vertical="center"/>
    </xf>
    <xf numFmtId="3" fontId="21" fillId="4" borderId="1" xfId="1" applyNumberFormat="1" applyFont="1" applyFill="1" applyBorder="1" applyAlignment="1" applyProtection="1">
      <alignment horizontal="center" vertical="center" wrapText="1"/>
    </xf>
    <xf numFmtId="0" fontId="17" fillId="2" borderId="0" xfId="0" applyFont="1" applyFill="1" applyBorder="1" applyProtection="1"/>
    <xf numFmtId="0" fontId="17" fillId="2" borderId="0" xfId="0" applyFont="1" applyFill="1" applyProtection="1"/>
    <xf numFmtId="3" fontId="21" fillId="4" borderId="1" xfId="1" applyNumberFormat="1" applyFont="1" applyFill="1" applyBorder="1" applyAlignment="1" applyProtection="1">
      <alignment horizontal="right" vertical="center"/>
    </xf>
    <xf numFmtId="3" fontId="17" fillId="4" borderId="1" xfId="1" applyNumberFormat="1" applyFont="1" applyFill="1" applyBorder="1" applyAlignment="1" applyProtection="1">
      <alignment horizontal="right" vertical="center" wrapText="1"/>
    </xf>
    <xf numFmtId="3" fontId="21" fillId="4" borderId="1" xfId="1" applyNumberFormat="1" applyFont="1" applyFill="1" applyBorder="1" applyAlignment="1" applyProtection="1">
      <alignment horizontal="right" vertical="center" wrapText="1"/>
    </xf>
    <xf numFmtId="0" fontId="21" fillId="4" borderId="1" xfId="0" applyFont="1" applyFill="1" applyBorder="1" applyProtection="1"/>
    <xf numFmtId="3" fontId="21" fillId="4" borderId="1" xfId="0" applyNumberFormat="1" applyFont="1" applyFill="1" applyBorder="1" applyProtection="1"/>
    <xf numFmtId="0" fontId="21" fillId="0" borderId="1" xfId="1" applyFont="1" applyFill="1" applyBorder="1" applyAlignment="1" applyProtection="1">
      <alignment horizontal="left" vertical="center" wrapText="1" indent="1"/>
    </xf>
    <xf numFmtId="0" fontId="17" fillId="0" borderId="1" xfId="1" applyFont="1" applyFill="1" applyBorder="1" applyAlignment="1" applyProtection="1">
      <alignment horizontal="left" vertical="center" wrapText="1" indent="2"/>
    </xf>
    <xf numFmtId="3" fontId="21" fillId="5" borderId="1" xfId="1" applyNumberFormat="1" applyFont="1" applyFill="1" applyBorder="1" applyAlignment="1" applyProtection="1">
      <alignment horizontal="left" vertical="center" wrapText="1"/>
    </xf>
    <xf numFmtId="3" fontId="21" fillId="5" borderId="1" xfId="1" applyNumberFormat="1" applyFont="1" applyFill="1" applyBorder="1" applyAlignment="1" applyProtection="1">
      <alignment horizontal="center" vertical="center" wrapText="1"/>
    </xf>
    <xf numFmtId="0" fontId="17" fillId="5" borderId="0" xfId="1" applyFont="1" applyFill="1" applyProtection="1">
      <protection locked="0"/>
    </xf>
    <xf numFmtId="0" fontId="17" fillId="5" borderId="0" xfId="0" applyFont="1" applyFill="1" applyAlignment="1" applyProtection="1">
      <alignment horizontal="center" vertical="center"/>
      <protection locked="0"/>
    </xf>
    <xf numFmtId="0" fontId="22"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wrapText="1"/>
      <protection locked="0"/>
    </xf>
    <xf numFmtId="0" fontId="17" fillId="5" borderId="0" xfId="1" applyFont="1" applyFill="1" applyAlignment="1" applyProtection="1">
      <alignment horizontal="center" vertical="center"/>
      <protection locked="0"/>
    </xf>
    <xf numFmtId="0" fontId="17" fillId="5" borderId="0" xfId="0" applyFont="1" applyFill="1" applyProtection="1">
      <protection locked="0"/>
    </xf>
    <xf numFmtId="0" fontId="17" fillId="0" borderId="1" xfId="1" applyFont="1" applyFill="1" applyBorder="1" applyAlignment="1" applyProtection="1">
      <alignment horizontal="left" vertical="center" wrapText="1" indent="3"/>
    </xf>
    <xf numFmtId="0" fontId="17" fillId="0" borderId="1" xfId="1" applyFont="1" applyFill="1" applyBorder="1" applyAlignment="1" applyProtection="1">
      <alignment horizontal="left" vertical="center" wrapText="1" indent="1"/>
    </xf>
    <xf numFmtId="0" fontId="21" fillId="0" borderId="1"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right" vertical="center"/>
    </xf>
    <xf numFmtId="0" fontId="17" fillId="4" borderId="0" xfId="1" applyFont="1" applyFill="1" applyBorder="1" applyAlignment="1" applyProtection="1">
      <alignment horizontal="left" vertical="center"/>
    </xf>
    <xf numFmtId="0" fontId="17" fillId="4" borderId="0" xfId="0" applyFont="1" applyFill="1" applyBorder="1" applyProtection="1">
      <protection locked="0"/>
    </xf>
    <xf numFmtId="0" fontId="17" fillId="4" borderId="0" xfId="0" applyFont="1" applyFill="1" applyProtection="1">
      <protection locked="0"/>
    </xf>
    <xf numFmtId="3" fontId="21" fillId="4" borderId="1" xfId="1" applyNumberFormat="1" applyFont="1" applyFill="1" applyBorder="1" applyAlignment="1" applyProtection="1">
      <alignment horizontal="left" vertical="center" wrapText="1"/>
    </xf>
    <xf numFmtId="0" fontId="17" fillId="4" borderId="1" xfId="0" applyFont="1" applyFill="1" applyBorder="1" applyProtection="1"/>
    <xf numFmtId="0" fontId="17" fillId="4" borderId="0" xfId="0" applyFont="1" applyFill="1" applyAlignment="1" applyProtection="1">
      <alignment horizontal="center" vertical="center"/>
      <protection locked="0"/>
    </xf>
    <xf numFmtId="0" fontId="17" fillId="0" borderId="0" xfId="0" applyFont="1" applyFill="1" applyAlignment="1" applyProtection="1">
      <alignment horizontal="center" vertical="center"/>
      <protection locked="0"/>
    </xf>
    <xf numFmtId="0" fontId="17" fillId="0" borderId="0" xfId="0" applyFont="1" applyFill="1" applyBorder="1" applyProtection="1">
      <protection locked="0"/>
    </xf>
    <xf numFmtId="0" fontId="17" fillId="4" borderId="0" xfId="3" applyFont="1" applyFill="1" applyAlignment="1" applyProtection="1">
      <alignment horizontal="center" vertical="center"/>
      <protection locked="0"/>
    </xf>
    <xf numFmtId="0" fontId="17" fillId="4" borderId="0" xfId="3" applyFont="1" applyFill="1" applyProtection="1"/>
    <xf numFmtId="0" fontId="17" fillId="4" borderId="3" xfId="0" applyFont="1" applyFill="1" applyBorder="1" applyAlignment="1" applyProtection="1">
      <alignment horizontal="left"/>
    </xf>
    <xf numFmtId="0" fontId="17" fillId="4" borderId="0" xfId="0" applyFont="1" applyFill="1" applyBorder="1" applyAlignment="1" applyProtection="1">
      <alignment horizontal="left"/>
    </xf>
    <xf numFmtId="0" fontId="17" fillId="4" borderId="1" xfId="2" applyFont="1" applyFill="1" applyBorder="1" applyAlignment="1" applyProtection="1">
      <alignment horizontal="right" vertical="top"/>
    </xf>
    <xf numFmtId="0" fontId="21" fillId="4" borderId="4" xfId="3" applyFont="1" applyFill="1" applyBorder="1" applyAlignment="1" applyProtection="1">
      <alignment horizontal="right"/>
    </xf>
    <xf numFmtId="0" fontId="21" fillId="0" borderId="0" xfId="0" applyFont="1" applyFill="1" applyBorder="1" applyAlignment="1" applyProtection="1">
      <alignment horizontal="left"/>
    </xf>
    <xf numFmtId="0" fontId="17" fillId="0" borderId="0" xfId="0" applyFont="1" applyFill="1" applyBorder="1" applyProtection="1"/>
    <xf numFmtId="0" fontId="17" fillId="4" borderId="0" xfId="0" applyFont="1" applyFill="1" applyBorder="1" applyAlignment="1" applyProtection="1">
      <alignment horizontal="left" wrapText="1"/>
    </xf>
    <xf numFmtId="0" fontId="17" fillId="4" borderId="3" xfId="0" applyFont="1" applyFill="1" applyBorder="1" applyAlignment="1" applyProtection="1">
      <alignment horizontal="left" wrapText="1"/>
    </xf>
    <xf numFmtId="0" fontId="17" fillId="4" borderId="3" xfId="0" applyFont="1" applyFill="1" applyBorder="1" applyProtection="1"/>
    <xf numFmtId="0" fontId="21" fillId="4" borderId="3" xfId="0" applyFont="1" applyFill="1" applyBorder="1" applyAlignment="1" applyProtection="1">
      <alignment horizontal="center" vertical="center" wrapText="1"/>
    </xf>
    <xf numFmtId="0" fontId="21" fillId="4" borderId="1" xfId="0" applyFont="1" applyFill="1" applyBorder="1" applyAlignment="1" applyProtection="1">
      <alignment horizontal="right" vertical="center" wrapText="1"/>
    </xf>
    <xf numFmtId="0" fontId="17" fillId="4" borderId="0" xfId="0" applyFont="1" applyFill="1" applyAlignment="1" applyProtection="1">
      <alignment horizontal="center" vertical="center"/>
    </xf>
    <xf numFmtId="0" fontId="17" fillId="4" borderId="3" xfId="1" applyFont="1" applyFill="1" applyBorder="1" applyAlignment="1" applyProtection="1">
      <alignment horizontal="left" vertical="center"/>
    </xf>
    <xf numFmtId="0" fontId="17" fillId="0" borderId="0" xfId="0" applyFont="1" applyFill="1" applyAlignment="1" applyProtection="1">
      <alignment horizontal="center" vertical="center"/>
    </xf>
    <xf numFmtId="0" fontId="20" fillId="4" borderId="5" xfId="4" applyFont="1" applyFill="1" applyBorder="1" applyAlignment="1" applyProtection="1">
      <alignment horizontal="center" vertical="center" wrapText="1"/>
    </xf>
    <xf numFmtId="0" fontId="20" fillId="4" borderId="1" xfId="4" applyFont="1" applyFill="1" applyBorder="1" applyAlignment="1" applyProtection="1">
      <alignment horizontal="center" vertical="center" wrapText="1"/>
    </xf>
    <xf numFmtId="0" fontId="16" fillId="4" borderId="0" xfId="0" applyFont="1" applyFill="1" applyProtection="1"/>
    <xf numFmtId="0" fontId="0" fillId="4" borderId="0" xfId="0" applyFill="1" applyProtection="1"/>
    <xf numFmtId="14" fontId="17" fillId="4" borderId="0" xfId="1" applyNumberFormat="1" applyFont="1" applyFill="1" applyBorder="1" applyAlignment="1" applyProtection="1">
      <alignment vertical="center"/>
    </xf>
    <xf numFmtId="0" fontId="17" fillId="4" borderId="0" xfId="1" applyFont="1" applyFill="1" applyBorder="1" applyAlignment="1" applyProtection="1">
      <alignment vertical="center"/>
    </xf>
    <xf numFmtId="14" fontId="17" fillId="4" borderId="0" xfId="1" applyNumberFormat="1" applyFont="1" applyFill="1" applyBorder="1" applyAlignment="1" applyProtection="1">
      <alignment horizontal="center" vertical="center"/>
    </xf>
    <xf numFmtId="0" fontId="12" fillId="4" borderId="0" xfId="1" applyFont="1" applyFill="1" applyAlignment="1" applyProtection="1">
      <alignment horizontal="left" vertical="center"/>
    </xf>
    <xf numFmtId="0" fontId="11"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7"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7" fillId="4" borderId="0" xfId="1" applyFont="1" applyFill="1" applyBorder="1" applyAlignment="1" applyProtection="1">
      <alignment vertical="center"/>
      <protection locked="0"/>
    </xf>
    <xf numFmtId="0" fontId="17" fillId="4" borderId="0" xfId="3" applyFont="1" applyFill="1" applyProtection="1">
      <protection locked="0"/>
    </xf>
    <xf numFmtId="0" fontId="17" fillId="4" borderId="0" xfId="1" applyFont="1" applyFill="1" applyProtection="1">
      <protection locked="0"/>
    </xf>
    <xf numFmtId="0" fontId="22" fillId="4" borderId="0" xfId="1" applyFont="1" applyFill="1" applyAlignment="1" applyProtection="1">
      <alignment horizontal="center" vertical="center" wrapText="1"/>
      <protection locked="0"/>
    </xf>
    <xf numFmtId="14" fontId="23" fillId="0" borderId="2" xfId="5" applyNumberFormat="1" applyFont="1" applyBorder="1" applyAlignment="1" applyProtection="1">
      <alignment wrapText="1"/>
      <protection locked="0"/>
    </xf>
    <xf numFmtId="14" fontId="21" fillId="0" borderId="0" xfId="0" applyNumberFormat="1" applyFont="1" applyFill="1" applyBorder="1" applyAlignment="1" applyProtection="1">
      <alignment horizontal="center" vertical="center" wrapText="1"/>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Border="1" applyAlignment="1" applyProtection="1">
      <alignment horizontal="center" vertical="center"/>
      <protection locked="0"/>
    </xf>
    <xf numFmtId="14" fontId="17" fillId="0" borderId="0" xfId="1" applyNumberFormat="1" applyFont="1" applyFill="1" applyBorder="1" applyAlignment="1" applyProtection="1">
      <alignment horizontal="right" vertical="center"/>
    </xf>
    <xf numFmtId="0" fontId="17" fillId="2" borderId="0" xfId="0" applyFont="1" applyFill="1" applyProtection="1">
      <protection locked="0"/>
    </xf>
    <xf numFmtId="0" fontId="0" fillId="2" borderId="0" xfId="0" applyFill="1"/>
    <xf numFmtId="0" fontId="21" fillId="2" borderId="0" xfId="0" applyFont="1" applyFill="1" applyAlignment="1" applyProtection="1">
      <alignment horizontal="center"/>
      <protection locked="0"/>
    </xf>
    <xf numFmtId="0" fontId="17" fillId="2" borderId="0" xfId="0" applyFont="1" applyFill="1" applyAlignment="1" applyProtection="1">
      <alignment horizontal="center" vertical="center"/>
      <protection locked="0"/>
    </xf>
    <xf numFmtId="0" fontId="17" fillId="2" borderId="3" xfId="0" applyFont="1" applyFill="1" applyBorder="1" applyProtection="1">
      <protection locked="0"/>
    </xf>
    <xf numFmtId="0" fontId="21" fillId="2" borderId="0" xfId="0" applyFont="1" applyFill="1" applyProtection="1">
      <protection locked="0"/>
    </xf>
    <xf numFmtId="0" fontId="17" fillId="2" borderId="0" xfId="0" applyFont="1" applyFill="1" applyBorder="1" applyProtection="1">
      <protection locked="0"/>
    </xf>
    <xf numFmtId="0" fontId="16" fillId="2" borderId="0" xfId="0" applyFont="1" applyFill="1"/>
    <xf numFmtId="0" fontId="16" fillId="4" borderId="1" xfId="3" applyFont="1" applyFill="1" applyBorder="1" applyAlignment="1" applyProtection="1">
      <alignment horizontal="center" vertical="center"/>
    </xf>
    <xf numFmtId="0" fontId="16" fillId="4" borderId="1" xfId="3" applyFont="1" applyFill="1" applyBorder="1" applyAlignment="1" applyProtection="1">
      <alignment horizontal="center" vertical="center" wrapText="1"/>
    </xf>
    <xf numFmtId="0" fontId="16" fillId="4" borderId="2" xfId="3" applyFont="1" applyFill="1" applyBorder="1" applyAlignment="1" applyProtection="1">
      <alignment horizontal="center" vertical="center" wrapText="1"/>
    </xf>
    <xf numFmtId="0" fontId="21" fillId="0" borderId="0" xfId="3" applyFont="1" applyProtection="1">
      <protection locked="0"/>
    </xf>
    <xf numFmtId="0" fontId="17" fillId="0" borderId="0" xfId="3" applyFont="1" applyBorder="1" applyProtection="1">
      <protection locked="0"/>
    </xf>
    <xf numFmtId="0" fontId="17" fillId="0" borderId="3" xfId="3" applyFont="1" applyBorder="1" applyProtection="1">
      <protection locked="0"/>
    </xf>
    <xf numFmtId="0" fontId="21" fillId="0" borderId="0" xfId="3" applyFont="1" applyAlignment="1" applyProtection="1">
      <alignment horizontal="left"/>
      <protection locked="0"/>
    </xf>
    <xf numFmtId="0" fontId="17" fillId="0" borderId="0" xfId="3" applyFont="1" applyAlignment="1" applyProtection="1">
      <alignment horizontal="left"/>
      <protection locked="0"/>
    </xf>
    <xf numFmtId="0" fontId="11" fillId="0" borderId="0" xfId="3"/>
    <xf numFmtId="0" fontId="17" fillId="0" borderId="0" xfId="0" applyFont="1" applyAlignment="1" applyProtection="1">
      <alignment horizontal="left"/>
      <protection locked="0"/>
    </xf>
    <xf numFmtId="0" fontId="17" fillId="0" borderId="5" xfId="2" applyFont="1" applyFill="1" applyBorder="1" applyAlignment="1" applyProtection="1">
      <alignment horizontal="left" vertical="center" wrapText="1" indent="2"/>
    </xf>
    <xf numFmtId="4" fontId="17" fillId="0" borderId="4" xfId="2" applyNumberFormat="1" applyFont="1" applyFill="1" applyBorder="1" applyAlignment="1" applyProtection="1">
      <alignment horizontal="right" vertical="center"/>
      <protection locked="0"/>
    </xf>
    <xf numFmtId="0" fontId="21" fillId="2" borderId="0" xfId="0" applyFont="1" applyFill="1" applyBorder="1" applyAlignment="1" applyProtection="1">
      <alignment horizontal="left"/>
    </xf>
    <xf numFmtId="14" fontId="17" fillId="0" borderId="0" xfId="1" applyNumberFormat="1" applyFont="1" applyFill="1" applyBorder="1" applyAlignment="1" applyProtection="1">
      <alignment vertical="center"/>
    </xf>
    <xf numFmtId="0" fontId="0" fillId="2" borderId="0" xfId="0" applyFill="1" applyProtection="1">
      <protection locked="0"/>
    </xf>
    <xf numFmtId="0" fontId="21" fillId="2" borderId="0" xfId="0" applyFont="1" applyFill="1" applyAlignment="1" applyProtection="1">
      <alignment horizontal="left"/>
      <protection locked="0"/>
    </xf>
    <xf numFmtId="0" fontId="17" fillId="2" borderId="0" xfId="0" applyFont="1" applyFill="1" applyAlignment="1" applyProtection="1">
      <alignment horizontal="left"/>
      <protection locked="0"/>
    </xf>
    <xf numFmtId="0" fontId="11" fillId="2" borderId="0" xfId="0" applyFont="1" applyFill="1"/>
    <xf numFmtId="0" fontId="21" fillId="4" borderId="0" xfId="0" applyFont="1" applyFill="1" applyBorder="1" applyAlignment="1" applyProtection="1">
      <alignment horizontal="center"/>
      <protection locked="0"/>
    </xf>
    <xf numFmtId="0" fontId="17" fillId="4" borderId="0" xfId="0" applyFont="1" applyFill="1" applyBorder="1" applyAlignment="1" applyProtection="1">
      <alignment horizontal="center" vertical="center"/>
      <protection locked="0"/>
    </xf>
    <xf numFmtId="0" fontId="21" fillId="4" borderId="0" xfId="0" applyFont="1" applyFill="1" applyBorder="1" applyProtection="1">
      <protection locked="0"/>
    </xf>
    <xf numFmtId="0" fontId="16" fillId="4" borderId="0" xfId="0" applyFont="1" applyFill="1" applyBorder="1"/>
    <xf numFmtId="0" fontId="21" fillId="0" borderId="0" xfId="0" applyFont="1" applyBorder="1" applyAlignment="1" applyProtection="1">
      <alignment horizontal="left"/>
    </xf>
    <xf numFmtId="0" fontId="21" fillId="0" borderId="1" xfId="1" applyFont="1" applyFill="1" applyBorder="1" applyAlignment="1" applyProtection="1">
      <alignment horizontal="left" vertical="center" wrapText="1"/>
    </xf>
    <xf numFmtId="0" fontId="17" fillId="0" borderId="1" xfId="2" applyFont="1" applyFill="1" applyBorder="1" applyAlignment="1" applyProtection="1">
      <alignment horizontal="left" vertical="top"/>
      <protection locked="0"/>
    </xf>
    <xf numFmtId="0" fontId="17" fillId="0" borderId="1" xfId="1" applyFont="1" applyFill="1" applyBorder="1" applyAlignment="1" applyProtection="1">
      <alignment horizontal="left" vertical="center" wrapText="1" indent="4"/>
    </xf>
    <xf numFmtId="0" fontId="17" fillId="4" borderId="1" xfId="0" applyFont="1" applyFill="1" applyBorder="1" applyAlignment="1" applyProtection="1">
      <alignment horizontal="center"/>
    </xf>
    <xf numFmtId="0" fontId="17" fillId="0" borderId="5" xfId="0" applyFont="1" applyFill="1" applyBorder="1" applyAlignment="1" applyProtection="1">
      <alignment horizontal="left" vertical="center" indent="1"/>
    </xf>
    <xf numFmtId="0" fontId="17" fillId="4" borderId="0" xfId="1" applyFont="1" applyFill="1" applyAlignment="1" applyProtection="1">
      <alignment wrapText="1"/>
    </xf>
    <xf numFmtId="0" fontId="17" fillId="4" borderId="0" xfId="0" applyFont="1" applyFill="1" applyBorder="1" applyAlignment="1" applyProtection="1">
      <alignment wrapText="1"/>
    </xf>
    <xf numFmtId="0" fontId="17" fillId="0" borderId="0" xfId="0" applyFont="1" applyFill="1" applyBorder="1" applyAlignment="1" applyProtection="1">
      <alignment wrapText="1"/>
      <protection locked="0"/>
    </xf>
    <xf numFmtId="0" fontId="17" fillId="0" borderId="0" xfId="0" applyFont="1" applyAlignment="1" applyProtection="1">
      <alignment wrapText="1"/>
      <protection locked="0"/>
    </xf>
    <xf numFmtId="0" fontId="17" fillId="0" borderId="0" xfId="3" applyFont="1" applyAlignment="1" applyProtection="1">
      <alignment wrapText="1"/>
      <protection locked="0"/>
    </xf>
    <xf numFmtId="0" fontId="21" fillId="0" borderId="0" xfId="0" applyFont="1" applyAlignment="1" applyProtection="1">
      <alignment wrapText="1"/>
      <protection locked="0"/>
    </xf>
    <xf numFmtId="0" fontId="16" fillId="0" borderId="0" xfId="0" applyFont="1" applyAlignment="1">
      <alignment wrapText="1"/>
    </xf>
    <xf numFmtId="0" fontId="17" fillId="0" borderId="1" xfId="0" applyFont="1" applyFill="1" applyBorder="1" applyAlignment="1" applyProtection="1">
      <alignment horizontal="left" vertical="center" wrapText="1" indent="2"/>
    </xf>
    <xf numFmtId="0" fontId="27" fillId="4" borderId="0" xfId="1" applyFont="1" applyFill="1" applyAlignment="1" applyProtection="1">
      <alignment horizontal="right" vertical="center"/>
    </xf>
    <xf numFmtId="0" fontId="17" fillId="4" borderId="1" xfId="0" applyFont="1" applyFill="1" applyBorder="1" applyProtection="1">
      <protection locked="0"/>
    </xf>
    <xf numFmtId="0" fontId="21" fillId="2" borderId="1" xfId="1" applyFont="1" applyFill="1" applyBorder="1" applyAlignment="1" applyProtection="1">
      <alignment vertical="center" wrapText="1"/>
    </xf>
    <xf numFmtId="0" fontId="17" fillId="0" borderId="1" xfId="0" applyFont="1" applyFill="1" applyBorder="1" applyAlignment="1" applyProtection="1">
      <alignment horizontal="center"/>
    </xf>
    <xf numFmtId="0" fontId="21" fillId="0" borderId="5" xfId="1" applyFont="1" applyFill="1" applyBorder="1" applyAlignment="1" applyProtection="1">
      <alignment horizontal="left" vertical="center" wrapText="1"/>
    </xf>
    <xf numFmtId="0" fontId="21" fillId="2" borderId="4" xfId="0" applyFont="1" applyFill="1" applyBorder="1" applyProtection="1"/>
    <xf numFmtId="3" fontId="17" fillId="4" borderId="24" xfId="1" applyNumberFormat="1" applyFont="1" applyFill="1" applyBorder="1" applyAlignment="1" applyProtection="1">
      <alignment horizontal="right" vertical="center" wrapText="1"/>
    </xf>
    <xf numFmtId="0" fontId="21" fillId="4" borderId="2" xfId="0" applyFont="1" applyFill="1" applyBorder="1" applyProtection="1"/>
    <xf numFmtId="3" fontId="17" fillId="4" borderId="22" xfId="1" applyNumberFormat="1" applyFont="1" applyFill="1" applyBorder="1" applyAlignment="1" applyProtection="1">
      <alignment horizontal="right" vertical="center" wrapText="1"/>
    </xf>
    <xf numFmtId="0" fontId="17" fillId="4" borderId="3" xfId="0" applyFont="1" applyFill="1" applyBorder="1" applyProtection="1">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0" xfId="0" applyFont="1" applyAlignment="1">
      <alignment vertical="center"/>
    </xf>
    <xf numFmtId="0" fontId="17" fillId="0" borderId="0" xfId="0" applyFont="1" applyAlignment="1" applyProtection="1">
      <alignment vertical="center"/>
      <protection locked="0"/>
    </xf>
    <xf numFmtId="0" fontId="17" fillId="4" borderId="0" xfId="0" applyFont="1" applyFill="1" applyBorder="1" applyAlignment="1">
      <alignment vertical="center"/>
    </xf>
    <xf numFmtId="0" fontId="17" fillId="4" borderId="27" xfId="1" applyFont="1" applyFill="1" applyBorder="1" applyAlignment="1" applyProtection="1">
      <alignment horizontal="left" vertical="center"/>
    </xf>
    <xf numFmtId="0" fontId="17" fillId="4" borderId="0" xfId="0" applyFont="1" applyFill="1" applyBorder="1" applyAlignment="1" applyProtection="1">
      <alignment vertical="center"/>
    </xf>
    <xf numFmtId="0" fontId="17" fillId="4" borderId="27" xfId="0" applyFont="1" applyFill="1" applyBorder="1" applyAlignment="1" applyProtection="1">
      <alignment vertical="center"/>
    </xf>
    <xf numFmtId="0" fontId="21" fillId="4" borderId="0" xfId="0" applyFont="1" applyFill="1" applyBorder="1" applyAlignment="1" applyProtection="1">
      <alignment vertical="center"/>
    </xf>
    <xf numFmtId="0" fontId="21" fillId="4" borderId="27" xfId="0" applyFont="1" applyFill="1" applyBorder="1" applyAlignment="1" applyProtection="1">
      <alignment vertical="center"/>
    </xf>
    <xf numFmtId="0" fontId="17" fillId="2" borderId="0" xfId="1" applyFont="1" applyFill="1" applyBorder="1" applyAlignment="1" applyProtection="1">
      <alignment horizontal="left" vertical="center" wrapText="1" indent="1"/>
    </xf>
    <xf numFmtId="0" fontId="16" fillId="4" borderId="1" xfId="0" applyFont="1" applyFill="1" applyBorder="1"/>
    <xf numFmtId="0" fontId="21" fillId="4" borderId="1" xfId="1" applyFont="1" applyFill="1" applyBorder="1" applyAlignment="1" applyProtection="1">
      <alignment horizontal="left" vertical="center" wrapText="1" indent="1"/>
    </xf>
    <xf numFmtId="0" fontId="21" fillId="4" borderId="1" xfId="0" applyFont="1" applyFill="1" applyBorder="1" applyProtection="1">
      <protection locked="0"/>
    </xf>
    <xf numFmtId="0" fontId="17" fillId="4" borderId="0" xfId="1" applyFont="1" applyFill="1" applyBorder="1" applyAlignment="1" applyProtection="1">
      <alignment horizontal="center" vertical="center"/>
    </xf>
    <xf numFmtId="0" fontId="26" fillId="4" borderId="27" xfId="0" applyFont="1" applyFill="1" applyBorder="1" applyAlignment="1">
      <alignment vertical="center"/>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4" borderId="0" xfId="1" applyFont="1" applyFill="1" applyAlignment="1" applyProtection="1">
      <alignment horizontal="right" vertical="center"/>
    </xf>
    <xf numFmtId="0" fontId="17" fillId="4" borderId="0" xfId="3" applyFont="1" applyFill="1" applyAlignment="1" applyProtection="1">
      <alignment horizontal="left" vertical="center"/>
    </xf>
    <xf numFmtId="0" fontId="11" fillId="4" borderId="0" xfId="3" applyFill="1" applyBorder="1"/>
    <xf numFmtId="0" fontId="20" fillId="3" borderId="1"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0" borderId="1" xfId="3" applyFont="1" applyBorder="1" applyAlignment="1">
      <alignment horizontal="left" vertical="center"/>
    </xf>
    <xf numFmtId="0" fontId="18" fillId="0" borderId="1" xfId="3" applyFont="1" applyBorder="1"/>
    <xf numFmtId="3" fontId="18" fillId="2" borderId="1" xfId="3" applyNumberFormat="1" applyFont="1" applyFill="1" applyBorder="1"/>
    <xf numFmtId="0" fontId="20" fillId="0" borderId="1" xfId="3" applyFont="1" applyBorder="1" applyAlignment="1">
      <alignment horizontal="center"/>
    </xf>
    <xf numFmtId="3" fontId="18" fillId="0" borderId="1" xfId="3" applyNumberFormat="1" applyFont="1" applyBorder="1"/>
    <xf numFmtId="0" fontId="18" fillId="0" borderId="1" xfId="3" applyFont="1" applyBorder="1" applyAlignment="1">
      <alignment horizontal="right"/>
    </xf>
    <xf numFmtId="0" fontId="18" fillId="2" borderId="1" xfId="3" applyFont="1" applyFill="1" applyBorder="1"/>
    <xf numFmtId="0" fontId="20" fillId="0" borderId="1" xfId="3" applyFont="1" applyBorder="1" applyAlignment="1">
      <alignment horizontal="center" vertical="center"/>
    </xf>
    <xf numFmtId="0" fontId="18" fillId="4" borderId="1" xfId="3" applyFont="1" applyFill="1" applyBorder="1"/>
    <xf numFmtId="0" fontId="18" fillId="0" borderId="1" xfId="3" applyFont="1" applyBorder="1" applyAlignment="1">
      <alignment horizontal="left" vertical="center"/>
    </xf>
    <xf numFmtId="0" fontId="18" fillId="0" borderId="0" xfId="3" applyFont="1" applyBorder="1" applyAlignment="1">
      <alignment horizontal="right"/>
    </xf>
    <xf numFmtId="0" fontId="18" fillId="0" borderId="0" xfId="3" applyFont="1" applyBorder="1" applyAlignment="1">
      <alignment horizontal="left" vertical="center"/>
    </xf>
    <xf numFmtId="0" fontId="18" fillId="0" borderId="0" xfId="3" applyFont="1" applyBorder="1"/>
    <xf numFmtId="0" fontId="21" fillId="0" borderId="0" xfId="0" applyFont="1" applyFill="1" applyBorder="1" applyProtection="1">
      <protection locked="0"/>
    </xf>
    <xf numFmtId="3" fontId="21" fillId="2" borderId="0" xfId="1" applyNumberFormat="1" applyFont="1" applyFill="1" applyBorder="1" applyAlignment="1" applyProtection="1">
      <alignment horizontal="center" vertical="center" wrapText="1"/>
      <protection locked="0"/>
    </xf>
    <xf numFmtId="0" fontId="17" fillId="0" borderId="1" xfId="1" applyFont="1" applyFill="1" applyBorder="1" applyAlignment="1" applyProtection="1">
      <alignment horizontal="left" wrapText="1"/>
    </xf>
    <xf numFmtId="0" fontId="21" fillId="0" borderId="1" xfId="1" applyFont="1" applyFill="1" applyBorder="1" applyAlignment="1" applyProtection="1">
      <alignment horizontal="left" wrapText="1"/>
    </xf>
    <xf numFmtId="0" fontId="21" fillId="0" borderId="1" xfId="0" applyFont="1" applyFill="1" applyBorder="1" applyAlignment="1" applyProtection="1">
      <protection locked="0"/>
    </xf>
    <xf numFmtId="0" fontId="17" fillId="0" borderId="0" xfId="0" applyFont="1" applyFill="1" applyBorder="1" applyAlignment="1" applyProtection="1">
      <alignment horizontal="left" vertical="center" wrapText="1"/>
      <protection locked="0"/>
    </xf>
    <xf numFmtId="0" fontId="11" fillId="4" borderId="1" xfId="3" applyFont="1" applyFill="1" applyBorder="1" applyAlignment="1" applyProtection="1">
      <alignment horizontal="center" vertical="center"/>
    </xf>
    <xf numFmtId="0" fontId="21" fillId="0" borderId="24" xfId="1" applyFont="1" applyFill="1" applyBorder="1" applyAlignment="1" applyProtection="1">
      <alignment horizontal="left" vertical="center" wrapText="1" indent="1"/>
    </xf>
    <xf numFmtId="0" fontId="21" fillId="0" borderId="24" xfId="0" applyFont="1" applyFill="1" applyBorder="1" applyProtection="1">
      <protection locked="0"/>
    </xf>
    <xf numFmtId="3" fontId="21" fillId="4" borderId="24" xfId="0" applyNumberFormat="1" applyFont="1" applyFill="1" applyBorder="1" applyProtection="1"/>
    <xf numFmtId="0" fontId="21" fillId="2" borderId="0" xfId="0" applyFont="1" applyFill="1" applyBorder="1" applyAlignment="1" applyProtection="1">
      <alignment horizontal="left"/>
      <protection locked="0"/>
    </xf>
    <xf numFmtId="0" fontId="21" fillId="4" borderId="0" xfId="0" applyFont="1" applyFill="1" applyAlignment="1" applyProtection="1"/>
    <xf numFmtId="3" fontId="24" fillId="5" borderId="1" xfId="1" applyNumberFormat="1" applyFont="1" applyFill="1" applyBorder="1" applyAlignment="1" applyProtection="1">
      <alignment horizontal="center" vertical="center" wrapText="1"/>
    </xf>
    <xf numFmtId="3" fontId="24" fillId="4" borderId="1" xfId="1" applyNumberFormat="1" applyFont="1" applyFill="1" applyBorder="1" applyAlignment="1" applyProtection="1">
      <alignment horizontal="center" vertical="center" wrapText="1"/>
    </xf>
    <xf numFmtId="14" fontId="17" fillId="0" borderId="0" xfId="1" applyNumberFormat="1" applyFont="1" applyFill="1" applyBorder="1" applyAlignment="1" applyProtection="1">
      <alignment horizontal="center" vertical="center"/>
    </xf>
    <xf numFmtId="0" fontId="17" fillId="4" borderId="0" xfId="1" applyFont="1" applyFill="1" applyAlignment="1" applyProtection="1">
      <alignment horizontal="center" vertical="center"/>
    </xf>
    <xf numFmtId="0" fontId="17" fillId="2" borderId="0" xfId="0" applyFont="1" applyFill="1" applyAlignment="1" applyProtection="1">
      <alignment horizontal="left"/>
      <protection locked="0"/>
    </xf>
    <xf numFmtId="0" fontId="21" fillId="4" borderId="0" xfId="0" applyFont="1" applyFill="1" applyAlignment="1" applyProtection="1">
      <alignment horizontal="left" vertical="center"/>
    </xf>
    <xf numFmtId="0" fontId="17" fillId="0" borderId="0" xfId="0" applyFont="1" applyAlignment="1" applyProtection="1">
      <alignment horizontal="center" vertical="center"/>
      <protection locked="0"/>
    </xf>
    <xf numFmtId="0" fontId="17" fillId="4" borderId="0" xfId="1" applyFont="1" applyFill="1" applyAlignment="1" applyProtection="1">
      <alignment horizontal="right" vertical="center"/>
    </xf>
    <xf numFmtId="0" fontId="17" fillId="4" borderId="0" xfId="1" applyFont="1" applyFill="1" applyBorder="1" applyAlignment="1" applyProtection="1">
      <alignment horizontal="center" vertical="center"/>
    </xf>
    <xf numFmtId="0" fontId="17" fillId="0" borderId="0" xfId="3" applyFont="1" applyFill="1" applyBorder="1" applyAlignment="1" applyProtection="1">
      <alignment horizontal="left" vertical="center"/>
    </xf>
    <xf numFmtId="0" fontId="17" fillId="0" borderId="0" xfId="0" applyFont="1" applyFill="1" applyAlignment="1">
      <alignment vertical="center"/>
    </xf>
    <xf numFmtId="0" fontId="11" fillId="0" borderId="0" xfId="3" applyFont="1" applyAlignment="1" applyProtection="1">
      <alignment vertical="center"/>
      <protection locked="0"/>
    </xf>
    <xf numFmtId="0" fontId="11" fillId="0" borderId="0" xfId="0" applyFont="1"/>
    <xf numFmtId="0" fontId="11" fillId="4" borderId="0" xfId="3" applyFont="1" applyFill="1" applyProtection="1">
      <protection locked="0"/>
    </xf>
    <xf numFmtId="0" fontId="11" fillId="4" borderId="0" xfId="3" applyFont="1" applyFill="1" applyProtection="1"/>
    <xf numFmtId="0" fontId="11" fillId="0" borderId="0" xfId="3" applyFont="1" applyProtection="1">
      <protection locked="0"/>
    </xf>
    <xf numFmtId="0" fontId="11" fillId="4" borderId="0" xfId="3" applyFont="1" applyFill="1" applyBorder="1" applyProtection="1"/>
    <xf numFmtId="0" fontId="11" fillId="4" borderId="0" xfId="3" applyFont="1" applyFill="1" applyBorder="1" applyProtection="1">
      <protection locked="0"/>
    </xf>
    <xf numFmtId="0" fontId="11" fillId="4" borderId="0" xfId="3" applyFont="1" applyFill="1" applyBorder="1" applyAlignment="1" applyProtection="1">
      <alignment horizontal="left"/>
      <protection locked="0"/>
    </xf>
    <xf numFmtId="0" fontId="11" fillId="0" borderId="0" xfId="3" applyFont="1" applyFill="1" applyProtection="1"/>
    <xf numFmtId="0" fontId="11" fillId="0" borderId="0" xfId="3" applyFont="1" applyFill="1" applyBorder="1" applyProtection="1"/>
    <xf numFmtId="0" fontId="11" fillId="4" borderId="23" xfId="3" applyFont="1" applyFill="1" applyBorder="1" applyProtection="1"/>
    <xf numFmtId="0" fontId="11" fillId="0" borderId="1" xfId="3" applyFont="1" applyBorder="1" applyProtection="1">
      <protection locked="0"/>
    </xf>
    <xf numFmtId="14" fontId="11" fillId="0" borderId="1" xfId="3" applyNumberFormat="1" applyFont="1" applyBorder="1" applyProtection="1">
      <protection locked="0"/>
    </xf>
    <xf numFmtId="0" fontId="31" fillId="0" borderId="1" xfId="14" applyFont="1" applyBorder="1" applyAlignment="1" applyProtection="1">
      <alignment wrapText="1"/>
      <protection locked="0"/>
    </xf>
    <xf numFmtId="14" fontId="11" fillId="4" borderId="1" xfId="3" applyNumberFormat="1" applyFont="1" applyFill="1" applyBorder="1" applyProtection="1"/>
    <xf numFmtId="0" fontId="11" fillId="0" borderId="1" xfId="3" applyFont="1" applyBorder="1" applyAlignment="1" applyProtection="1">
      <alignment horizontal="left" vertical="center"/>
      <protection locked="0"/>
    </xf>
    <xf numFmtId="0" fontId="11" fillId="0" borderId="0" xfId="3" applyFont="1"/>
    <xf numFmtId="0" fontId="11" fillId="0" borderId="0" xfId="3" applyFont="1" applyBorder="1" applyProtection="1">
      <protection locked="0"/>
    </xf>
    <xf numFmtId="0" fontId="21" fillId="4" borderId="6" xfId="2" applyFont="1" applyFill="1" applyBorder="1" applyAlignment="1" applyProtection="1">
      <alignment horizontal="center" vertical="top" wrapText="1"/>
    </xf>
    <xf numFmtId="0" fontId="21" fillId="4" borderId="6" xfId="2"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center" wrapText="1"/>
    </xf>
    <xf numFmtId="1" fontId="21" fillId="4" borderId="6" xfId="2" applyNumberFormat="1" applyFont="1" applyFill="1" applyBorder="1" applyAlignment="1" applyProtection="1">
      <alignment horizontal="center" vertical="top" wrapText="1"/>
    </xf>
    <xf numFmtId="0" fontId="17" fillId="0" borderId="6" xfId="2" applyFont="1" applyFill="1" applyBorder="1" applyAlignment="1" applyProtection="1">
      <alignment horizontal="center" vertical="top" wrapText="1"/>
      <protection locked="0"/>
    </xf>
    <xf numFmtId="1" fontId="17" fillId="0" borderId="6" xfId="2" applyNumberFormat="1" applyFont="1" applyFill="1" applyBorder="1" applyAlignment="1" applyProtection="1">
      <alignment horizontal="left" vertical="top" wrapText="1"/>
      <protection locked="0"/>
    </xf>
    <xf numFmtId="0" fontId="17" fillId="0" borderId="6" xfId="2" applyFont="1" applyFill="1" applyBorder="1" applyAlignment="1" applyProtection="1">
      <alignment horizontal="left" vertical="top" wrapText="1"/>
      <protection locked="0"/>
    </xf>
    <xf numFmtId="1" fontId="17" fillId="0" borderId="7" xfId="2" applyNumberFormat="1" applyFont="1" applyFill="1" applyBorder="1" applyAlignment="1" applyProtection="1">
      <alignment horizontal="left" vertical="top" wrapText="1"/>
      <protection locked="0"/>
    </xf>
    <xf numFmtId="0" fontId="17" fillId="0" borderId="7" xfId="2" applyFont="1" applyFill="1" applyBorder="1" applyAlignment="1" applyProtection="1">
      <alignment horizontal="left" vertical="top" wrapText="1"/>
      <protection locked="0"/>
    </xf>
    <xf numFmtId="0" fontId="17" fillId="0" borderId="9" xfId="2" applyFont="1" applyFill="1" applyBorder="1" applyAlignment="1" applyProtection="1">
      <alignment horizontal="left" vertical="top" wrapText="1"/>
      <protection locked="0"/>
    </xf>
    <xf numFmtId="0" fontId="17" fillId="0" borderId="21" xfId="2" applyFont="1" applyFill="1" applyBorder="1" applyAlignment="1" applyProtection="1">
      <alignment horizontal="left" vertical="top" wrapText="1"/>
      <protection locked="0"/>
    </xf>
    <xf numFmtId="0" fontId="21" fillId="0" borderId="1" xfId="2" applyFont="1" applyFill="1" applyBorder="1" applyAlignment="1" applyProtection="1">
      <alignment horizontal="left" vertical="top" wrapText="1"/>
      <protection locked="0"/>
    </xf>
    <xf numFmtId="2" fontId="17" fillId="0" borderId="16" xfId="2" applyNumberFormat="1" applyFont="1" applyFill="1" applyBorder="1" applyAlignment="1" applyProtection="1">
      <alignment horizontal="left" vertical="top" wrapText="1"/>
    </xf>
    <xf numFmtId="0" fontId="11" fillId="2" borderId="0" xfId="0" applyFont="1" applyFill="1" applyBorder="1"/>
    <xf numFmtId="0" fontId="11" fillId="4" borderId="0" xfId="0" applyFont="1" applyFill="1" applyProtection="1">
      <protection locked="0"/>
    </xf>
    <xf numFmtId="0" fontId="11" fillId="4" borderId="0" xfId="0" applyFont="1" applyFill="1" applyBorder="1" applyProtection="1"/>
    <xf numFmtId="0" fontId="11" fillId="2" borderId="0" xfId="0" applyFont="1" applyFill="1" applyProtection="1"/>
    <xf numFmtId="0" fontId="11" fillId="2" borderId="0" xfId="0" applyFont="1" applyFill="1" applyBorder="1" applyProtection="1"/>
    <xf numFmtId="0" fontId="21" fillId="4" borderId="5" xfId="4" applyFont="1" applyFill="1" applyBorder="1" applyAlignment="1" applyProtection="1">
      <alignment horizontal="left" vertical="center" wrapText="1"/>
    </xf>
    <xf numFmtId="0" fontId="21" fillId="4" borderId="1" xfId="4" applyFont="1" applyFill="1" applyBorder="1" applyAlignment="1" applyProtection="1">
      <alignment horizontal="center" vertical="center" wrapText="1"/>
    </xf>
    <xf numFmtId="0" fontId="21" fillId="4" borderId="5" xfId="4" applyFont="1" applyFill="1" applyBorder="1" applyAlignment="1" applyProtection="1">
      <alignment horizontal="center" vertical="center" wrapText="1"/>
    </xf>
    <xf numFmtId="0" fontId="17" fillId="0" borderId="1" xfId="4" applyFont="1" applyBorder="1" applyAlignment="1" applyProtection="1">
      <alignment horizontal="center" vertical="center" wrapText="1"/>
      <protection locked="0"/>
    </xf>
    <xf numFmtId="0" fontId="17" fillId="0" borderId="1" xfId="4" applyFont="1" applyBorder="1" applyAlignment="1" applyProtection="1">
      <alignment vertical="center" wrapText="1"/>
      <protection locked="0"/>
    </xf>
    <xf numFmtId="0" fontId="17" fillId="0" borderId="2" xfId="4" applyFont="1" applyBorder="1" applyAlignment="1" applyProtection="1">
      <alignment vertical="center" wrapText="1"/>
      <protection locked="0"/>
    </xf>
    <xf numFmtId="0" fontId="11" fillId="2" borderId="0" xfId="0" applyFont="1" applyFill="1" applyProtection="1">
      <protection locked="0"/>
    </xf>
    <xf numFmtId="0" fontId="32" fillId="2" borderId="0" xfId="4" applyFont="1" applyFill="1" applyProtection="1">
      <protection locked="0"/>
    </xf>
    <xf numFmtId="0" fontId="11" fillId="2" borderId="3" xfId="0" applyFont="1" applyFill="1" applyBorder="1"/>
    <xf numFmtId="0" fontId="11" fillId="0" borderId="0" xfId="0" applyFont="1" applyProtection="1">
      <protection locked="0"/>
    </xf>
    <xf numFmtId="0" fontId="11" fillId="0" borderId="0" xfId="0" applyFont="1" applyFill="1" applyBorder="1" applyProtection="1"/>
    <xf numFmtId="0" fontId="11" fillId="0" borderId="0" xfId="0" applyFont="1" applyFill="1" applyProtection="1"/>
    <xf numFmtId="0" fontId="11" fillId="4" borderId="0" xfId="0" applyFont="1" applyFill="1" applyBorder="1" applyProtection="1">
      <protection locked="0"/>
    </xf>
    <xf numFmtId="0" fontId="32" fillId="4" borderId="0" xfId="4" applyFont="1" applyFill="1" applyBorder="1" applyProtection="1">
      <protection locked="0"/>
    </xf>
    <xf numFmtId="0" fontId="32" fillId="0" borderId="0" xfId="4" applyFont="1" applyProtection="1">
      <protection locked="0"/>
    </xf>
    <xf numFmtId="14" fontId="31" fillId="0" borderId="2" xfId="5" applyNumberFormat="1" applyFont="1" applyBorder="1" applyAlignment="1" applyProtection="1">
      <alignment wrapText="1"/>
      <protection locked="0"/>
    </xf>
    <xf numFmtId="0" fontId="11" fillId="0" borderId="0" xfId="0" applyFont="1" applyBorder="1" applyProtection="1">
      <protection locked="0"/>
    </xf>
    <xf numFmtId="0" fontId="11" fillId="0" borderId="3" xfId="0" applyFont="1" applyBorder="1"/>
    <xf numFmtId="0" fontId="11" fillId="0" borderId="0" xfId="0" applyFont="1" applyBorder="1"/>
    <xf numFmtId="0" fontId="32" fillId="0" borderId="0" xfId="4" applyFont="1" applyBorder="1" applyProtection="1">
      <protection locked="0"/>
    </xf>
    <xf numFmtId="0" fontId="17" fillId="4" borderId="1" xfId="4" applyFont="1" applyFill="1" applyBorder="1" applyAlignment="1" applyProtection="1">
      <alignment vertical="center" wrapText="1"/>
    </xf>
    <xf numFmtId="0" fontId="17" fillId="4" borderId="1" xfId="4" applyFont="1" applyFill="1" applyBorder="1" applyAlignment="1" applyProtection="1">
      <alignment horizontal="center" vertical="center" wrapText="1"/>
    </xf>
    <xf numFmtId="0" fontId="21" fillId="4" borderId="4" xfId="4" applyFont="1" applyFill="1" applyBorder="1" applyAlignment="1" applyProtection="1">
      <alignment horizontal="center" vertical="center" wrapText="1"/>
    </xf>
    <xf numFmtId="0" fontId="21" fillId="0" borderId="1" xfId="4" applyFont="1" applyBorder="1" applyAlignment="1" applyProtection="1">
      <alignment vertical="center" wrapText="1"/>
    </xf>
    <xf numFmtId="0" fontId="17" fillId="0" borderId="1" xfId="4" applyFont="1" applyBorder="1" applyAlignment="1" applyProtection="1">
      <alignment vertical="center" wrapText="1"/>
    </xf>
    <xf numFmtId="0" fontId="17" fillId="0" borderId="0" xfId="4" applyFont="1" applyAlignment="1" applyProtection="1">
      <alignment vertical="center" wrapText="1"/>
      <protection locked="0"/>
    </xf>
    <xf numFmtId="0" fontId="21" fillId="0" borderId="6" xfId="2" applyFont="1" applyFill="1" applyBorder="1" applyAlignment="1" applyProtection="1">
      <alignment horizontal="left" vertical="top"/>
    </xf>
    <xf numFmtId="0" fontId="17" fillId="0" borderId="0" xfId="2" applyFont="1" applyFill="1" applyBorder="1" applyAlignment="1" applyProtection="1">
      <alignment horizontal="center" vertical="top" wrapText="1"/>
      <protection locked="0"/>
    </xf>
    <xf numFmtId="1" fontId="17" fillId="0" borderId="0" xfId="2" applyNumberFormat="1" applyFont="1" applyFill="1" applyBorder="1" applyAlignment="1" applyProtection="1">
      <alignment horizontal="center" vertical="top" wrapText="1"/>
      <protection locked="0"/>
    </xf>
    <xf numFmtId="1" fontId="17" fillId="4" borderId="6" xfId="2" applyNumberFormat="1" applyFont="1" applyFill="1" applyBorder="1" applyAlignment="1" applyProtection="1">
      <alignment horizontal="center" vertical="top" wrapText="1"/>
      <protection locked="0"/>
    </xf>
    <xf numFmtId="0" fontId="17" fillId="4" borderId="6" xfId="2" applyFont="1" applyFill="1" applyBorder="1" applyAlignment="1" applyProtection="1">
      <alignment horizontal="right" vertical="top" wrapText="1"/>
      <protection locked="0"/>
    </xf>
    <xf numFmtId="0" fontId="21" fillId="4" borderId="18" xfId="2" applyFont="1" applyFill="1" applyBorder="1" applyAlignment="1" applyProtection="1">
      <alignment horizontal="left" vertical="top"/>
      <protection locked="0"/>
    </xf>
    <xf numFmtId="0" fontId="17" fillId="4" borderId="18" xfId="2" applyFont="1" applyFill="1" applyBorder="1" applyAlignment="1" applyProtection="1">
      <alignment horizontal="left" vertical="top" wrapText="1"/>
      <protection locked="0"/>
    </xf>
    <xf numFmtId="0" fontId="17" fillId="4" borderId="19" xfId="2" applyFont="1" applyFill="1" applyBorder="1" applyAlignment="1" applyProtection="1">
      <alignment horizontal="left" vertical="top" wrapText="1"/>
      <protection locked="0"/>
    </xf>
    <xf numFmtId="1" fontId="17" fillId="4" borderId="19" xfId="2" applyNumberFormat="1" applyFont="1" applyFill="1" applyBorder="1" applyAlignment="1" applyProtection="1">
      <alignment horizontal="left" vertical="top" wrapText="1"/>
      <protection locked="0"/>
    </xf>
    <xf numFmtId="1" fontId="17" fillId="4" borderId="20" xfId="2" applyNumberFormat="1" applyFont="1" applyFill="1" applyBorder="1" applyAlignment="1" applyProtection="1">
      <alignment horizontal="left" vertical="top" wrapText="1"/>
      <protection locked="0"/>
    </xf>
    <xf numFmtId="0" fontId="17" fillId="4" borderId="7" xfId="2" applyFont="1" applyFill="1" applyBorder="1" applyAlignment="1" applyProtection="1">
      <alignment horizontal="right" vertical="top" wrapText="1"/>
      <protection locked="0"/>
    </xf>
    <xf numFmtId="0" fontId="17" fillId="2" borderId="0" xfId="0" applyFont="1" applyFill="1" applyBorder="1" applyAlignment="1" applyProtection="1">
      <alignment horizontal="center" vertical="center"/>
    </xf>
    <xf numFmtId="0" fontId="17" fillId="4" borderId="17" xfId="2" applyFont="1" applyFill="1" applyBorder="1" applyAlignment="1" applyProtection="1">
      <alignment horizontal="center" vertical="top" wrapText="1"/>
    </xf>
    <xf numFmtId="1" fontId="17" fillId="4" borderId="17" xfId="2" applyNumberFormat="1" applyFont="1" applyFill="1" applyBorder="1" applyAlignment="1" applyProtection="1">
      <alignment horizontal="center" vertical="top" wrapText="1"/>
    </xf>
    <xf numFmtId="0" fontId="17" fillId="4" borderId="8" xfId="2" applyFont="1" applyFill="1" applyBorder="1" applyAlignment="1" applyProtection="1">
      <alignment horizontal="center" vertical="top" wrapText="1"/>
    </xf>
    <xf numFmtId="1" fontId="17" fillId="4" borderId="8" xfId="2" applyNumberFormat="1" applyFont="1" applyFill="1" applyBorder="1" applyAlignment="1" applyProtection="1">
      <alignment horizontal="center" vertical="top" wrapText="1"/>
    </xf>
    <xf numFmtId="0" fontId="21" fillId="4" borderId="1" xfId="2" applyFont="1" applyFill="1" applyBorder="1" applyAlignment="1" applyProtection="1">
      <alignment horizontal="center" vertical="top" wrapText="1"/>
    </xf>
    <xf numFmtId="1" fontId="21" fillId="4" borderId="1" xfId="2" applyNumberFormat="1" applyFont="1" applyFill="1" applyBorder="1" applyAlignment="1" applyProtection="1">
      <alignment horizontal="center" vertical="top" wrapText="1"/>
    </xf>
    <xf numFmtId="0" fontId="11" fillId="4" borderId="0" xfId="0" applyFont="1" applyFill="1" applyBorder="1"/>
    <xf numFmtId="0" fontId="11" fillId="4" borderId="3" xfId="0" applyFont="1" applyFill="1" applyBorder="1"/>
    <xf numFmtId="166" fontId="26" fillId="2" borderId="2" xfId="10" applyNumberFormat="1" applyFont="1" applyFill="1" applyBorder="1" applyAlignment="1" applyProtection="1">
      <alignment horizontal="left" vertical="center" wrapText="1"/>
      <protection locked="0"/>
    </xf>
    <xf numFmtId="14" fontId="17" fillId="2" borderId="0" xfId="10" applyNumberFormat="1" applyFont="1" applyFill="1" applyBorder="1" applyAlignment="1" applyProtection="1">
      <alignment vertical="center"/>
    </xf>
    <xf numFmtId="0" fontId="17" fillId="2" borderId="0" xfId="10" applyFont="1" applyFill="1" applyBorder="1" applyAlignment="1" applyProtection="1">
      <alignment vertical="center"/>
      <protection locked="0"/>
    </xf>
    <xf numFmtId="14" fontId="17"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horizontal="center" vertical="center"/>
    </xf>
    <xf numFmtId="14" fontId="21" fillId="2" borderId="0" xfId="10" applyNumberFormat="1" applyFont="1" applyFill="1" applyBorder="1" applyAlignment="1" applyProtection="1">
      <alignment vertical="center"/>
    </xf>
    <xf numFmtId="14" fontId="21" fillId="2" borderId="0" xfId="10" applyNumberFormat="1" applyFont="1" applyFill="1" applyBorder="1" applyAlignment="1" applyProtection="1">
      <alignment vertical="center" wrapText="1"/>
    </xf>
    <xf numFmtId="49" fontId="17" fillId="0" borderId="1" xfId="1" applyNumberFormat="1" applyFont="1" applyFill="1" applyBorder="1" applyAlignment="1" applyProtection="1">
      <alignment horizontal="left" vertical="center" wrapText="1" indent="2"/>
    </xf>
    <xf numFmtId="166" fontId="26" fillId="2" borderId="22" xfId="10" applyNumberFormat="1" applyFont="1" applyFill="1" applyBorder="1" applyAlignment="1" applyProtection="1">
      <alignment horizontal="left" vertical="center" wrapText="1"/>
      <protection locked="0"/>
    </xf>
    <xf numFmtId="3" fontId="30" fillId="5" borderId="1" xfId="1" applyNumberFormat="1" applyFont="1" applyFill="1" applyBorder="1" applyAlignment="1" applyProtection="1">
      <alignment horizontal="center" vertical="center" wrapText="1"/>
    </xf>
    <xf numFmtId="3" fontId="30" fillId="4" borderId="1" xfId="1" applyNumberFormat="1" applyFont="1" applyFill="1" applyBorder="1" applyAlignment="1" applyProtection="1">
      <alignment horizontal="center" vertical="center" wrapText="1"/>
    </xf>
    <xf numFmtId="0" fontId="33" fillId="4" borderId="0" xfId="3" applyFont="1" applyFill="1" applyAlignment="1" applyProtection="1">
      <alignment horizontal="center" vertical="center" wrapText="1"/>
    </xf>
    <xf numFmtId="0" fontId="11" fillId="0" borderId="0" xfId="0" applyFont="1" applyAlignment="1">
      <alignment wrapText="1"/>
    </xf>
    <xf numFmtId="0" fontId="17" fillId="0" borderId="0" xfId="9" applyFont="1" applyAlignment="1" applyProtection="1">
      <alignment vertical="center"/>
      <protection locked="0"/>
    </xf>
    <xf numFmtId="0" fontId="17" fillId="4" borderId="0" xfId="9" applyFont="1" applyFill="1" applyBorder="1" applyAlignment="1" applyProtection="1">
      <alignment vertical="center"/>
    </xf>
    <xf numFmtId="0" fontId="17" fillId="4" borderId="0" xfId="9" applyFont="1" applyFill="1" applyBorder="1" applyAlignment="1" applyProtection="1">
      <alignment vertical="center"/>
      <protection locked="0"/>
    </xf>
    <xf numFmtId="0" fontId="17" fillId="0" borderId="0" xfId="15" applyFont="1" applyFill="1" applyBorder="1" applyAlignment="1" applyProtection="1">
      <alignment vertical="center"/>
      <protection locked="0"/>
    </xf>
    <xf numFmtId="0" fontId="17" fillId="4" borderId="26" xfId="9" applyFont="1" applyFill="1" applyBorder="1" applyAlignment="1" applyProtection="1">
      <alignment horizontal="right" vertical="center"/>
    </xf>
    <xf numFmtId="14" fontId="17" fillId="0" borderId="26" xfId="9" applyNumberFormat="1" applyFont="1" applyBorder="1" applyAlignment="1" applyProtection="1">
      <alignment vertical="center"/>
      <protection locked="0"/>
    </xf>
    <xf numFmtId="0" fontId="17" fillId="4" borderId="27" xfId="9" applyFont="1" applyFill="1" applyBorder="1" applyAlignment="1" applyProtection="1">
      <alignment vertical="center"/>
    </xf>
    <xf numFmtId="0" fontId="21" fillId="4" borderId="0" xfId="9" applyFont="1" applyFill="1" applyBorder="1" applyAlignment="1" applyProtection="1">
      <alignment horizontal="right" vertical="center"/>
    </xf>
    <xf numFmtId="14" fontId="17" fillId="4" borderId="0" xfId="9" applyNumberFormat="1" applyFont="1" applyFill="1" applyBorder="1" applyAlignment="1" applyProtection="1">
      <alignment vertical="center"/>
    </xf>
    <xf numFmtId="0" fontId="17" fillId="0" borderId="0" xfId="15" applyFont="1" applyFill="1" applyBorder="1" applyAlignment="1" applyProtection="1">
      <alignment vertical="center"/>
    </xf>
    <xf numFmtId="0" fontId="17" fillId="4" borderId="26" xfId="9" applyFont="1" applyFill="1" applyBorder="1" applyAlignment="1" applyProtection="1">
      <alignment vertical="center"/>
      <protection locked="0"/>
    </xf>
    <xf numFmtId="14" fontId="21" fillId="2" borderId="0" xfId="9" applyNumberFormat="1" applyFont="1" applyFill="1" applyBorder="1" applyAlignment="1" applyProtection="1">
      <alignment vertical="center"/>
    </xf>
    <xf numFmtId="49" fontId="17" fillId="2" borderId="0" xfId="9" applyNumberFormat="1" applyFont="1" applyFill="1" applyBorder="1" applyAlignment="1" applyProtection="1">
      <alignment vertical="center"/>
      <protection locked="0"/>
    </xf>
    <xf numFmtId="0" fontId="17" fillId="2" borderId="0" xfId="9" applyFont="1" applyFill="1" applyBorder="1" applyAlignment="1" applyProtection="1">
      <alignment vertical="center"/>
      <protection locked="0"/>
    </xf>
    <xf numFmtId="0" fontId="17" fillId="2" borderId="0" xfId="9" applyFont="1" applyFill="1" applyBorder="1" applyAlignment="1" applyProtection="1">
      <alignment horizontal="left" vertical="center"/>
    </xf>
    <xf numFmtId="0" fontId="17" fillId="2" borderId="0" xfId="9" applyFont="1" applyFill="1" applyBorder="1" applyAlignment="1" applyProtection="1">
      <alignment vertical="center"/>
    </xf>
    <xf numFmtId="0" fontId="17" fillId="2" borderId="26" xfId="9" applyFont="1" applyFill="1" applyBorder="1" applyAlignment="1" applyProtection="1">
      <alignment vertical="center"/>
      <protection locked="0"/>
    </xf>
    <xf numFmtId="0" fontId="21" fillId="4" borderId="0" xfId="9" applyFont="1" applyFill="1" applyBorder="1" applyAlignment="1" applyProtection="1">
      <alignment horizontal="right" vertical="center"/>
      <protection locked="0"/>
    </xf>
    <xf numFmtId="49" fontId="17" fillId="4" borderId="0" xfId="9" applyNumberFormat="1" applyFont="1" applyFill="1" applyBorder="1" applyAlignment="1" applyProtection="1">
      <alignment vertical="center"/>
      <protection locked="0"/>
    </xf>
    <xf numFmtId="0" fontId="31" fillId="4" borderId="27" xfId="9" applyFont="1" applyFill="1" applyBorder="1" applyAlignment="1" applyProtection="1">
      <alignment vertical="center"/>
    </xf>
    <xf numFmtId="0" fontId="31" fillId="4" borderId="0" xfId="9" applyFont="1" applyFill="1" applyBorder="1" applyAlignment="1" applyProtection="1">
      <alignment vertical="center"/>
    </xf>
    <xf numFmtId="0" fontId="31" fillId="4" borderId="26" xfId="9" applyFont="1" applyFill="1" applyBorder="1" applyAlignment="1" applyProtection="1">
      <alignment vertical="center"/>
    </xf>
    <xf numFmtId="0" fontId="31" fillId="0" borderId="0" xfId="9" applyFont="1" applyAlignment="1" applyProtection="1">
      <alignment vertical="center"/>
      <protection locked="0"/>
    </xf>
    <xf numFmtId="0" fontId="30" fillId="4" borderId="12" xfId="9" applyFont="1" applyFill="1" applyBorder="1" applyAlignment="1" applyProtection="1">
      <alignment horizontal="center" vertical="center" wrapText="1"/>
    </xf>
    <xf numFmtId="0" fontId="30" fillId="4" borderId="13" xfId="9" applyFont="1" applyFill="1" applyBorder="1" applyAlignment="1" applyProtection="1">
      <alignment horizontal="center" vertical="center" wrapText="1"/>
    </xf>
    <xf numFmtId="0" fontId="30" fillId="3" borderId="12" xfId="9" applyFont="1" applyFill="1" applyBorder="1" applyAlignment="1" applyProtection="1">
      <alignment horizontal="center" vertical="center" wrapText="1"/>
    </xf>
    <xf numFmtId="0" fontId="30" fillId="3" borderId="13" xfId="9" applyFont="1" applyFill="1" applyBorder="1" applyAlignment="1" applyProtection="1">
      <alignment horizontal="center" vertical="center" wrapText="1"/>
    </xf>
    <xf numFmtId="0" fontId="30" fillId="3" borderId="14" xfId="15" applyFont="1" applyFill="1" applyBorder="1" applyAlignment="1" applyProtection="1">
      <alignment horizontal="center" vertical="center" wrapText="1"/>
    </xf>
    <xf numFmtId="0" fontId="30" fillId="3" borderId="15" xfId="9" applyFont="1" applyFill="1" applyBorder="1" applyAlignment="1" applyProtection="1">
      <alignment horizontal="center" vertical="center" wrapText="1"/>
    </xf>
    <xf numFmtId="0" fontId="30" fillId="4" borderId="10" xfId="9" applyFont="1" applyFill="1" applyBorder="1" applyAlignment="1" applyProtection="1">
      <alignment horizontal="center" vertical="center" wrapText="1"/>
    </xf>
    <xf numFmtId="0" fontId="30" fillId="0" borderId="0" xfId="9" applyFont="1" applyAlignment="1" applyProtection="1">
      <alignment horizontal="center" vertical="center" wrapText="1"/>
      <protection locked="0"/>
    </xf>
    <xf numFmtId="0" fontId="31" fillId="0" borderId="0" xfId="9" applyFont="1" applyAlignment="1" applyProtection="1">
      <alignment horizontal="center" vertical="center"/>
      <protection locked="0"/>
    </xf>
    <xf numFmtId="0" fontId="21" fillId="0" borderId="0" xfId="9" applyFont="1" applyBorder="1" applyAlignment="1" applyProtection="1">
      <alignment horizontal="center"/>
      <protection locked="0"/>
    </xf>
    <xf numFmtId="0" fontId="21" fillId="0" borderId="0" xfId="9" applyFont="1" applyBorder="1" applyAlignment="1" applyProtection="1">
      <alignment horizontal="center" vertical="center"/>
      <protection locked="0"/>
    </xf>
    <xf numFmtId="0" fontId="21" fillId="0" borderId="0" xfId="15" applyFont="1" applyFill="1" applyBorder="1" applyAlignment="1" applyProtection="1">
      <alignment horizontal="center"/>
      <protection locked="0"/>
    </xf>
    <xf numFmtId="0" fontId="31" fillId="0" borderId="0" xfId="15" applyFont="1" applyFill="1" applyAlignment="1" applyProtection="1">
      <alignment vertical="center"/>
      <protection locked="0"/>
    </xf>
    <xf numFmtId="14" fontId="17" fillId="2" borderId="0" xfId="9" applyNumberFormat="1" applyFont="1" applyFill="1" applyBorder="1" applyAlignment="1" applyProtection="1">
      <alignment vertical="center"/>
    </xf>
    <xf numFmtId="14" fontId="17" fillId="2" borderId="3" xfId="9" applyNumberFormat="1" applyFont="1" applyFill="1" applyBorder="1" applyAlignment="1" applyProtection="1">
      <alignment vertical="center"/>
    </xf>
    <xf numFmtId="14" fontId="17" fillId="2" borderId="3" xfId="9" applyNumberFormat="1" applyFont="1" applyFill="1" applyBorder="1" applyAlignment="1" applyProtection="1">
      <alignment horizontal="center" vertical="center"/>
    </xf>
    <xf numFmtId="14" fontId="21" fillId="2" borderId="0" xfId="9" applyNumberFormat="1" applyFont="1" applyFill="1" applyBorder="1" applyAlignment="1" applyProtection="1">
      <alignment vertical="center" wrapText="1"/>
    </xf>
    <xf numFmtId="49" fontId="31" fillId="0" borderId="0" xfId="9" applyNumberFormat="1" applyFont="1" applyAlignment="1" applyProtection="1">
      <alignment vertical="center"/>
      <protection locked="0"/>
    </xf>
    <xf numFmtId="0" fontId="0" fillId="0" borderId="1" xfId="0" applyFill="1" applyBorder="1" applyProtection="1"/>
    <xf numFmtId="167" fontId="18" fillId="0" borderId="1" xfId="0" applyNumberFormat="1" applyFont="1" applyFill="1" applyBorder="1" applyAlignment="1">
      <alignment vertical="top"/>
    </xf>
    <xf numFmtId="49" fontId="18" fillId="0" borderId="1" xfId="0" applyNumberFormat="1" applyFont="1" applyFill="1" applyBorder="1" applyAlignment="1">
      <alignment horizontal="left" vertical="top"/>
    </xf>
    <xf numFmtId="49" fontId="18" fillId="0" borderId="1" xfId="0" applyNumberFormat="1" applyFont="1" applyFill="1" applyBorder="1" applyAlignment="1">
      <alignment horizontal="right" vertical="top"/>
    </xf>
    <xf numFmtId="0" fontId="17" fillId="0" borderId="1" xfId="0" applyFont="1" applyFill="1" applyBorder="1" applyProtection="1"/>
    <xf numFmtId="0" fontId="17" fillId="0" borderId="1" xfId="0" applyFont="1" applyFill="1" applyBorder="1" applyAlignment="1" applyProtection="1">
      <alignment horizontal="right"/>
    </xf>
    <xf numFmtId="0" fontId="17" fillId="0" borderId="0" xfId="9" applyFont="1" applyAlignment="1" applyProtection="1">
      <alignment horizontal="left" vertical="center"/>
      <protection locked="0"/>
    </xf>
    <xf numFmtId="0" fontId="17" fillId="0" borderId="1" xfId="9" applyFont="1" applyFill="1" applyBorder="1" applyAlignment="1" applyProtection="1">
      <alignment vertical="center" wrapText="1"/>
      <protection locked="0"/>
    </xf>
    <xf numFmtId="0" fontId="17" fillId="0" borderId="1" xfId="15" applyFont="1" applyFill="1" applyBorder="1" applyAlignment="1" applyProtection="1">
      <alignment vertical="center" wrapText="1"/>
      <protection locked="0"/>
    </xf>
    <xf numFmtId="0" fontId="17" fillId="0" borderId="1" xfId="9" applyFont="1" applyFill="1" applyBorder="1" applyAlignment="1" applyProtection="1">
      <alignment vertical="center"/>
      <protection locked="0"/>
    </xf>
    <xf numFmtId="0" fontId="17" fillId="0" borderId="0" xfId="9" applyFont="1" applyFill="1" applyAlignment="1" applyProtection="1">
      <alignment vertical="center"/>
      <protection locked="0"/>
    </xf>
    <xf numFmtId="4" fontId="21" fillId="0" borderId="1" xfId="1" applyNumberFormat="1" applyFont="1" applyFill="1" applyBorder="1" applyAlignment="1" applyProtection="1">
      <alignment horizontal="right" vertical="center" wrapText="1"/>
      <protection locked="0"/>
    </xf>
    <xf numFmtId="4" fontId="21" fillId="4" borderId="1" xfId="1" applyNumberFormat="1" applyFont="1" applyFill="1" applyBorder="1" applyAlignment="1" applyProtection="1">
      <alignment horizontal="right" vertical="center" wrapText="1"/>
    </xf>
    <xf numFmtId="4" fontId="17" fillId="4" borderId="1" xfId="1" applyNumberFormat="1" applyFont="1" applyFill="1" applyBorder="1" applyAlignment="1" applyProtection="1">
      <alignment horizontal="right" vertical="center" wrapText="1"/>
    </xf>
    <xf numFmtId="0" fontId="17" fillId="0" borderId="1" xfId="1" applyFont="1" applyFill="1" applyBorder="1" applyAlignment="1" applyProtection="1">
      <alignment vertical="center" wrapText="1"/>
    </xf>
    <xf numFmtId="4" fontId="17" fillId="0" borderId="1" xfId="1" applyNumberFormat="1" applyFont="1" applyFill="1" applyBorder="1" applyAlignment="1" applyProtection="1">
      <alignment horizontal="center" vertical="center" wrapText="1"/>
      <protection locked="0"/>
    </xf>
    <xf numFmtId="0" fontId="17" fillId="0" borderId="1" xfId="1" applyFont="1" applyBorder="1" applyAlignment="1" applyProtection="1">
      <alignment horizontal="left" vertical="center" wrapText="1"/>
      <protection locked="0"/>
    </xf>
    <xf numFmtId="0" fontId="17" fillId="0" borderId="1" xfId="1" applyFont="1" applyFill="1" applyBorder="1" applyAlignment="1" applyProtection="1">
      <alignment horizontal="center" vertical="center" wrapText="1"/>
      <protection locked="0"/>
    </xf>
    <xf numFmtId="3" fontId="17" fillId="0" borderId="1" xfId="1" applyNumberFormat="1" applyFont="1" applyFill="1" applyBorder="1" applyAlignment="1" applyProtection="1">
      <alignment horizontal="center" vertical="center" wrapText="1"/>
      <protection locked="0"/>
    </xf>
    <xf numFmtId="49" fontId="17" fillId="0" borderId="1" xfId="1" applyNumberFormat="1" applyFont="1" applyFill="1" applyBorder="1" applyAlignment="1" applyProtection="1">
      <alignment horizontal="left" vertical="center" wrapText="1" indent="1"/>
    </xf>
    <xf numFmtId="4" fontId="17" fillId="2" borderId="1" xfId="1" applyNumberFormat="1" applyFont="1" applyFill="1" applyBorder="1" applyAlignment="1" applyProtection="1">
      <alignment horizontal="center" vertical="center" wrapText="1"/>
      <protection locked="0"/>
    </xf>
    <xf numFmtId="3" fontId="17" fillId="2" borderId="1" xfId="1" applyNumberFormat="1" applyFont="1" applyFill="1" applyBorder="1" applyAlignment="1" applyProtection="1">
      <alignment horizontal="center" vertical="center" wrapText="1"/>
      <protection locked="0"/>
    </xf>
    <xf numFmtId="3" fontId="21" fillId="0" borderId="1" xfId="1" applyNumberFormat="1" applyFont="1" applyFill="1" applyBorder="1" applyAlignment="1" applyProtection="1">
      <alignment horizontal="center" vertical="center" wrapText="1"/>
      <protection locked="0"/>
    </xf>
    <xf numFmtId="4" fontId="17" fillId="2" borderId="1" xfId="1" applyNumberFormat="1" applyFont="1" applyFill="1" applyBorder="1" applyAlignment="1" applyProtection="1">
      <alignment horizontal="right" vertical="center" wrapText="1"/>
      <protection locked="0"/>
    </xf>
    <xf numFmtId="0" fontId="0" fillId="0" borderId="1" xfId="0" applyFill="1" applyBorder="1" applyAlignment="1" applyProtection="1">
      <alignment wrapText="1"/>
    </xf>
    <xf numFmtId="3" fontId="21" fillId="2" borderId="24" xfId="1" applyNumberFormat="1" applyFont="1" applyFill="1" applyBorder="1" applyAlignment="1" applyProtection="1">
      <alignment horizontal="center" vertical="center" wrapText="1"/>
      <protection locked="0"/>
    </xf>
    <xf numFmtId="4" fontId="17" fillId="0" borderId="1" xfId="1" applyNumberFormat="1" applyFont="1" applyFill="1" applyBorder="1" applyAlignment="1" applyProtection="1">
      <alignment horizontal="right" vertical="center" wrapText="1"/>
      <protection locked="0"/>
    </xf>
    <xf numFmtId="0" fontId="17" fillId="0" borderId="1" xfId="1" applyFont="1" applyFill="1" applyBorder="1" applyAlignment="1" applyProtection="1">
      <alignment horizontal="left" vertical="center" wrapText="1"/>
    </xf>
    <xf numFmtId="0" fontId="17" fillId="0" borderId="0" xfId="0" applyFont="1" applyFill="1"/>
    <xf numFmtId="0" fontId="17" fillId="2" borderId="0" xfId="0" applyFont="1" applyFill="1"/>
    <xf numFmtId="0" fontId="17" fillId="0" borderId="1" xfId="0" applyFont="1" applyFill="1" applyBorder="1" applyAlignment="1" applyProtection="1">
      <alignment wrapText="1"/>
    </xf>
    <xf numFmtId="0" fontId="17" fillId="2" borderId="1" xfId="0" applyFont="1" applyFill="1" applyBorder="1"/>
    <xf numFmtId="0" fontId="17" fillId="0" borderId="1" xfId="0" applyFont="1" applyFill="1" applyBorder="1" applyAlignment="1" applyProtection="1">
      <alignment horizontal="left"/>
    </xf>
    <xf numFmtId="0" fontId="17" fillId="0" borderId="1" xfId="0" applyFont="1" applyFill="1" applyBorder="1" applyAlignment="1" applyProtection="1"/>
    <xf numFmtId="0" fontId="36" fillId="0" borderId="1" xfId="0" applyFont="1" applyBorder="1" applyAlignment="1">
      <alignment horizontal="left"/>
    </xf>
    <xf numFmtId="166" fontId="17" fillId="0" borderId="2" xfId="10" applyNumberFormat="1" applyFont="1" applyFill="1" applyBorder="1" applyAlignment="1" applyProtection="1">
      <alignment horizontal="left" vertical="center" wrapText="1"/>
      <protection locked="0"/>
    </xf>
    <xf numFmtId="4" fontId="17" fillId="0" borderId="1" xfId="0" applyNumberFormat="1" applyFont="1" applyFill="1" applyBorder="1" applyAlignment="1">
      <alignment horizontal="right"/>
    </xf>
    <xf numFmtId="166" fontId="17" fillId="0" borderId="1" xfId="10" applyNumberFormat="1" applyFont="1" applyFill="1" applyBorder="1" applyAlignment="1" applyProtection="1">
      <alignment horizontal="left" vertical="center" wrapText="1"/>
      <protection locked="0"/>
    </xf>
    <xf numFmtId="166" fontId="17" fillId="2" borderId="1" xfId="10" applyNumberFormat="1" applyFont="1" applyFill="1" applyBorder="1" applyAlignment="1" applyProtection="1">
      <alignment horizontal="left" vertical="center" wrapText="1"/>
      <protection locked="0"/>
    </xf>
    <xf numFmtId="0" fontId="36" fillId="0" borderId="1" xfId="0" applyFont="1" applyBorder="1"/>
    <xf numFmtId="0" fontId="17" fillId="0" borderId="1" xfId="0" applyFont="1" applyFill="1" applyBorder="1" applyProtection="1">
      <protection locked="0"/>
    </xf>
    <xf numFmtId="0" fontId="18" fillId="0" borderId="1" xfId="4" applyFont="1" applyFill="1" applyBorder="1" applyAlignment="1" applyProtection="1">
      <alignment vertical="center" wrapText="1"/>
      <protection locked="0"/>
    </xf>
    <xf numFmtId="0" fontId="21" fillId="4" borderId="1" xfId="2" applyFont="1" applyFill="1" applyBorder="1" applyAlignment="1" applyProtection="1">
      <alignment horizontal="center" vertical="center" wrapText="1"/>
    </xf>
    <xf numFmtId="0" fontId="31" fillId="4" borderId="1" xfId="5" applyFont="1" applyFill="1" applyBorder="1" applyAlignment="1" applyProtection="1">
      <alignment vertical="center" wrapText="1"/>
      <protection locked="0"/>
    </xf>
    <xf numFmtId="0" fontId="33" fillId="4" borderId="1" xfId="0" applyFont="1" applyFill="1" applyBorder="1" applyAlignment="1">
      <alignment vertical="center"/>
    </xf>
    <xf numFmtId="1" fontId="17" fillId="4" borderId="1" xfId="2" applyNumberFormat="1" applyFont="1" applyFill="1" applyBorder="1" applyAlignment="1" applyProtection="1">
      <alignment horizontal="left" vertical="center" wrapText="1"/>
      <protection locked="0"/>
    </xf>
    <xf numFmtId="14" fontId="31" fillId="4" borderId="1" xfId="5" applyNumberFormat="1" applyFont="1" applyFill="1" applyBorder="1" applyAlignment="1" applyProtection="1">
      <alignment horizontal="left" vertical="center" wrapText="1"/>
      <protection locked="0"/>
    </xf>
    <xf numFmtId="2" fontId="17" fillId="4" borderId="1" xfId="0" applyNumberFormat="1" applyFont="1" applyFill="1" applyBorder="1" applyAlignment="1" applyProtection="1">
      <alignment horizontal="center" vertical="center" wrapText="1"/>
      <protection locked="0"/>
    </xf>
    <xf numFmtId="2" fontId="17" fillId="4" borderId="1" xfId="2" applyNumberFormat="1" applyFont="1" applyFill="1" applyBorder="1" applyAlignment="1" applyProtection="1">
      <alignment horizontal="center" vertical="center" wrapText="1"/>
    </xf>
    <xf numFmtId="1" fontId="17" fillId="4" borderId="1" xfId="2" applyNumberFormat="1" applyFont="1" applyFill="1" applyBorder="1" applyAlignment="1" applyProtection="1">
      <alignment horizontal="left" vertical="center" wrapText="1"/>
    </xf>
    <xf numFmtId="0" fontId="17" fillId="4" borderId="0" xfId="0" applyFont="1" applyFill="1" applyAlignment="1" applyProtection="1">
      <alignment vertical="center"/>
      <protection locked="0"/>
    </xf>
    <xf numFmtId="0" fontId="17" fillId="4" borderId="1" xfId="0" applyFont="1" applyFill="1" applyBorder="1" applyAlignment="1" applyProtection="1">
      <alignment horizontal="center"/>
      <protection locked="0"/>
    </xf>
    <xf numFmtId="0" fontId="38" fillId="4" borderId="1" xfId="0" applyFont="1" applyFill="1" applyBorder="1"/>
    <xf numFmtId="0" fontId="17" fillId="0" borderId="1" xfId="4" applyFont="1" applyFill="1" applyBorder="1" applyAlignment="1" applyProtection="1">
      <alignment vertical="center" wrapText="1"/>
      <protection locked="0"/>
    </xf>
    <xf numFmtId="0" fontId="18" fillId="0" borderId="1" xfId="16" applyFont="1" applyBorder="1" applyAlignment="1" applyProtection="1">
      <alignment horizontal="center" vertical="center" wrapText="1"/>
      <protection locked="0"/>
    </xf>
    <xf numFmtId="0" fontId="18" fillId="0" borderId="1" xfId="16" applyFont="1" applyFill="1" applyBorder="1" applyAlignment="1" applyProtection="1">
      <alignment vertical="center" wrapText="1"/>
      <protection locked="0"/>
    </xf>
    <xf numFmtId="0" fontId="17" fillId="0" borderId="1" xfId="16" applyFont="1" applyFill="1" applyBorder="1" applyAlignment="1" applyProtection="1">
      <alignment vertical="center" wrapText="1"/>
      <protection locked="0"/>
    </xf>
    <xf numFmtId="0" fontId="0" fillId="0" borderId="0" xfId="0" applyFill="1" applyAlignment="1">
      <alignment horizontal="left"/>
    </xf>
    <xf numFmtId="2" fontId="39" fillId="0" borderId="1" xfId="0" applyNumberFormat="1" applyFont="1" applyFill="1" applyBorder="1" applyAlignment="1">
      <alignment horizontal="left" vertical="center" wrapText="1"/>
    </xf>
    <xf numFmtId="0" fontId="40" fillId="0" borderId="1" xfId="0" applyFont="1" applyFill="1" applyBorder="1" applyAlignment="1">
      <alignment horizontal="left" vertical="center" wrapText="1"/>
    </xf>
    <xf numFmtId="0" fontId="19" fillId="0" borderId="0" xfId="16" applyFont="1" applyBorder="1" applyProtection="1">
      <protection locked="0"/>
    </xf>
    <xf numFmtId="0" fontId="19" fillId="0" borderId="0" xfId="16" applyFont="1" applyProtection="1">
      <protection locked="0"/>
    </xf>
    <xf numFmtId="0" fontId="18" fillId="0" borderId="1" xfId="16" applyFont="1" applyBorder="1" applyAlignment="1" applyProtection="1">
      <alignment horizontal="left" vertical="center" wrapText="1"/>
      <protection locked="0"/>
    </xf>
    <xf numFmtId="0" fontId="18" fillId="0" borderId="1" xfId="16" applyFont="1" applyFill="1" applyBorder="1" applyAlignment="1" applyProtection="1">
      <alignment horizontal="left" vertical="center" wrapText="1"/>
      <protection locked="0"/>
    </xf>
    <xf numFmtId="0" fontId="18" fillId="0" borderId="1" xfId="16" applyFont="1" applyBorder="1" applyAlignment="1" applyProtection="1">
      <alignment vertical="center" wrapText="1"/>
      <protection locked="0"/>
    </xf>
    <xf numFmtId="2" fontId="17" fillId="4" borderId="0" xfId="9" applyNumberFormat="1" applyFont="1" applyFill="1" applyBorder="1" applyAlignment="1" applyProtection="1">
      <alignment vertical="center"/>
    </xf>
    <xf numFmtId="2" fontId="21" fillId="2" borderId="0" xfId="0" applyNumberFormat="1" applyFont="1" applyFill="1" applyBorder="1" applyAlignment="1">
      <alignment horizontal="left" vertical="center"/>
    </xf>
    <xf numFmtId="2" fontId="17" fillId="4" borderId="0" xfId="9" applyNumberFormat="1" applyFont="1" applyFill="1" applyBorder="1" applyAlignment="1" applyProtection="1">
      <alignment vertical="center"/>
      <protection locked="0"/>
    </xf>
    <xf numFmtId="2" fontId="31" fillId="4" borderId="0" xfId="9" applyNumberFormat="1" applyFont="1" applyFill="1" applyBorder="1" applyAlignment="1" applyProtection="1">
      <alignment vertical="center"/>
    </xf>
    <xf numFmtId="2" fontId="30" fillId="4" borderId="14" xfId="9" applyNumberFormat="1" applyFont="1" applyFill="1" applyBorder="1" applyAlignment="1" applyProtection="1">
      <alignment horizontal="center" vertical="center" wrapText="1"/>
    </xf>
    <xf numFmtId="2" fontId="18" fillId="0" borderId="1" xfId="0" applyNumberFormat="1" applyFont="1" applyFill="1" applyBorder="1" applyAlignment="1">
      <alignment vertical="top"/>
    </xf>
    <xf numFmtId="2" fontId="17" fillId="2" borderId="0" xfId="9" applyNumberFormat="1" applyFont="1" applyFill="1" applyBorder="1" applyAlignment="1" applyProtection="1">
      <alignment vertical="center"/>
      <protection locked="0"/>
    </xf>
    <xf numFmtId="2" fontId="17" fillId="2" borderId="3" xfId="9" applyNumberFormat="1" applyFont="1" applyFill="1" applyBorder="1" applyAlignment="1" applyProtection="1">
      <alignment vertical="center"/>
      <protection locked="0"/>
    </xf>
    <xf numFmtId="2" fontId="17" fillId="0" borderId="0" xfId="0" applyNumberFormat="1" applyFont="1" applyAlignment="1">
      <alignment vertical="center"/>
    </xf>
    <xf numFmtId="2" fontId="31" fillId="0" borderId="0" xfId="9" applyNumberFormat="1" applyFont="1" applyAlignment="1" applyProtection="1">
      <alignment vertical="center"/>
      <protection locked="0"/>
    </xf>
    <xf numFmtId="0" fontId="21" fillId="0" borderId="2" xfId="1" applyFont="1" applyFill="1" applyBorder="1" applyAlignment="1" applyProtection="1">
      <alignment horizontal="left" vertical="center" wrapText="1" indent="1"/>
    </xf>
    <xf numFmtId="3" fontId="21" fillId="2" borderId="2" xfId="1" applyNumberFormat="1" applyFont="1" applyFill="1" applyBorder="1" applyAlignment="1" applyProtection="1">
      <alignment horizontal="center" vertical="center" wrapText="1"/>
      <protection locked="0"/>
    </xf>
    <xf numFmtId="2" fontId="0" fillId="0" borderId="1" xfId="0" applyNumberFormat="1" applyFill="1" applyBorder="1" applyProtection="1"/>
    <xf numFmtId="0" fontId="17" fillId="0" borderId="0" xfId="9" applyFont="1" applyFill="1" applyBorder="1" applyAlignment="1" applyProtection="1">
      <alignment vertical="center" wrapText="1"/>
      <protection locked="0"/>
    </xf>
    <xf numFmtId="0" fontId="30" fillId="4" borderId="28" xfId="9" applyFont="1" applyFill="1" applyBorder="1" applyAlignment="1" applyProtection="1">
      <alignment horizontal="center" vertical="center"/>
    </xf>
    <xf numFmtId="0" fontId="30" fillId="4" borderId="29" xfId="9" applyFont="1" applyFill="1" applyBorder="1" applyAlignment="1" applyProtection="1">
      <alignment horizontal="center" vertical="center"/>
    </xf>
    <xf numFmtId="0" fontId="30" fillId="4" borderId="30" xfId="9" applyFont="1" applyFill="1" applyBorder="1" applyAlignment="1" applyProtection="1">
      <alignment horizontal="center" vertical="center"/>
    </xf>
    <xf numFmtId="2" fontId="30" fillId="4" borderId="30" xfId="9" applyNumberFormat="1" applyFont="1" applyFill="1" applyBorder="1" applyAlignment="1" applyProtection="1">
      <alignment horizontal="center" vertical="center"/>
    </xf>
    <xf numFmtId="0" fontId="30" fillId="4" borderId="31" xfId="9" applyFont="1" applyFill="1" applyBorder="1" applyAlignment="1" applyProtection="1">
      <alignment horizontal="center" vertical="center"/>
    </xf>
    <xf numFmtId="0" fontId="30" fillId="4" borderId="32" xfId="9" applyFont="1" applyFill="1" applyBorder="1" applyAlignment="1" applyProtection="1">
      <alignment horizontal="center" vertical="center" wrapText="1"/>
    </xf>
    <xf numFmtId="2" fontId="17" fillId="0" borderId="1" xfId="0" applyNumberFormat="1" applyFont="1" applyFill="1" applyBorder="1" applyAlignment="1" applyProtection="1">
      <alignment horizontal="right"/>
    </xf>
    <xf numFmtId="2" fontId="17" fillId="0" borderId="1" xfId="0" applyNumberFormat="1" applyFont="1" applyFill="1" applyBorder="1" applyProtection="1"/>
    <xf numFmtId="0" fontId="41" fillId="0" borderId="1" xfId="0" applyFont="1" applyFill="1" applyBorder="1" applyProtection="1"/>
    <xf numFmtId="0" fontId="17" fillId="4" borderId="0" xfId="9" applyFont="1" applyFill="1" applyBorder="1" applyAlignment="1" applyProtection="1">
      <alignment horizontal="left" vertical="center"/>
    </xf>
    <xf numFmtId="0" fontId="17" fillId="4" borderId="0" xfId="0" applyFont="1" applyFill="1" applyBorder="1" applyAlignment="1">
      <alignment horizontal="left" vertical="center"/>
    </xf>
    <xf numFmtId="0" fontId="17" fillId="4" borderId="0" xfId="9" applyFont="1" applyFill="1" applyBorder="1" applyAlignment="1" applyProtection="1">
      <alignment horizontal="left" vertical="center"/>
      <protection locked="0"/>
    </xf>
    <xf numFmtId="0" fontId="34" fillId="4" borderId="0" xfId="9" applyFont="1" applyFill="1" applyBorder="1" applyAlignment="1" applyProtection="1">
      <alignment horizontal="left" vertical="center"/>
    </xf>
    <xf numFmtId="0" fontId="30" fillId="4" borderId="13" xfId="9" applyFont="1" applyFill="1" applyBorder="1" applyAlignment="1" applyProtection="1">
      <alignment horizontal="left" vertical="center" wrapText="1"/>
    </xf>
    <xf numFmtId="0" fontId="30" fillId="4" borderId="29" xfId="9" applyFont="1" applyFill="1" applyBorder="1" applyAlignment="1" applyProtection="1">
      <alignment horizontal="left" vertical="center"/>
    </xf>
    <xf numFmtId="0" fontId="41" fillId="0" borderId="1" xfId="0" applyFont="1" applyFill="1" applyBorder="1" applyAlignment="1" applyProtection="1">
      <alignment horizontal="left"/>
    </xf>
    <xf numFmtId="0" fontId="17" fillId="2" borderId="0" xfId="9" applyFont="1" applyFill="1" applyBorder="1" applyAlignment="1" applyProtection="1">
      <alignment horizontal="left" vertical="center"/>
      <protection locked="0"/>
    </xf>
    <xf numFmtId="0" fontId="17" fillId="0" borderId="0" xfId="0" applyFont="1" applyAlignment="1">
      <alignment horizontal="left" vertical="center"/>
    </xf>
    <xf numFmtId="0" fontId="31" fillId="0" borderId="0" xfId="9" applyFont="1" applyAlignment="1" applyProtection="1">
      <alignment horizontal="left" vertical="center"/>
      <protection locked="0"/>
    </xf>
    <xf numFmtId="0" fontId="17" fillId="0" borderId="1" xfId="9" applyFont="1" applyFill="1" applyBorder="1" applyAlignment="1" applyProtection="1">
      <alignment horizontal="center" vertical="center"/>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17" fillId="0" borderId="1" xfId="0" applyFont="1" applyFill="1" applyBorder="1"/>
    <xf numFmtId="0" fontId="17" fillId="0" borderId="1" xfId="0" applyFont="1" applyFill="1" applyBorder="1" applyAlignment="1"/>
    <xf numFmtId="49" fontId="17" fillId="0" borderId="1" xfId="0" applyNumberFormat="1" applyFont="1" applyFill="1" applyBorder="1" applyAlignment="1">
      <alignment horizontal="left"/>
    </xf>
    <xf numFmtId="0" fontId="18" fillId="0" borderId="1" xfId="0" applyFont="1" applyFill="1" applyBorder="1" applyAlignment="1">
      <alignment horizontal="left"/>
    </xf>
    <xf numFmtId="0" fontId="17" fillId="0" borderId="1" xfId="1" applyFont="1" applyFill="1" applyBorder="1" applyAlignment="1" applyProtection="1">
      <alignment horizontal="center" vertical="center" wrapText="1"/>
    </xf>
    <xf numFmtId="2" fontId="17" fillId="0" borderId="1" xfId="0" applyNumberFormat="1" applyFont="1" applyFill="1" applyBorder="1" applyAlignment="1">
      <alignment horizontal="right"/>
    </xf>
    <xf numFmtId="49" fontId="17" fillId="0" borderId="1" xfId="0" applyNumberFormat="1" applyFont="1" applyFill="1" applyBorder="1" applyAlignment="1" applyProtection="1">
      <alignment vertical="center" wrapText="1"/>
      <protection locked="0"/>
    </xf>
    <xf numFmtId="49" fontId="17" fillId="0" borderId="1" xfId="0" applyNumberFormat="1" applyFont="1" applyFill="1" applyBorder="1" applyAlignment="1" applyProtection="1">
      <alignment horizontal="left" vertical="center" wrapText="1"/>
      <protection locked="0"/>
    </xf>
    <xf numFmtId="2" fontId="18" fillId="0" borderId="1" xfId="0" applyNumberFormat="1" applyFont="1" applyFill="1" applyBorder="1" applyAlignment="1">
      <alignment horizontal="right" vertical="center"/>
    </xf>
    <xf numFmtId="3" fontId="21" fillId="0" borderId="1" xfId="1" applyNumberFormat="1" applyFont="1" applyFill="1" applyBorder="1" applyAlignment="1" applyProtection="1">
      <alignment horizontal="right" vertical="center"/>
    </xf>
    <xf numFmtId="0" fontId="18" fillId="0" borderId="1" xfId="4" applyFont="1" applyFill="1" applyBorder="1" applyAlignment="1" applyProtection="1">
      <alignment vertical="center" wrapText="1"/>
    </xf>
    <xf numFmtId="0" fontId="17" fillId="2" borderId="0" xfId="0" applyFont="1" applyFill="1" applyAlignment="1" applyProtection="1">
      <alignment horizontal="left"/>
      <protection locked="0"/>
    </xf>
    <xf numFmtId="49" fontId="17" fillId="0" borderId="1" xfId="1" applyNumberFormat="1" applyFont="1" applyFill="1" applyBorder="1" applyAlignment="1" applyProtection="1">
      <alignment vertical="center" wrapText="1"/>
    </xf>
    <xf numFmtId="168" fontId="17" fillId="0" borderId="1" xfId="0" applyNumberFormat="1" applyFont="1" applyFill="1" applyBorder="1" applyAlignment="1">
      <alignment horizontal="left" vertical="center"/>
    </xf>
    <xf numFmtId="168" fontId="18" fillId="0" borderId="1" xfId="0" applyNumberFormat="1" applyFont="1" applyFill="1" applyBorder="1" applyAlignment="1">
      <alignment horizontal="left"/>
    </xf>
    <xf numFmtId="0" fontId="21" fillId="2" borderId="0" xfId="0" applyFont="1" applyFill="1"/>
    <xf numFmtId="2" fontId="18" fillId="0" borderId="1" xfId="0" applyNumberFormat="1" applyFont="1" applyFill="1" applyBorder="1" applyAlignment="1">
      <alignment horizontal="left"/>
    </xf>
    <xf numFmtId="0" fontId="0" fillId="0" borderId="0" xfId="0" applyFill="1" applyAlignment="1" applyProtection="1">
      <alignment wrapText="1"/>
    </xf>
    <xf numFmtId="0" fontId="42" fillId="0" borderId="0" xfId="0" applyFont="1" applyFill="1" applyAlignment="1" applyProtection="1">
      <alignment wrapText="1"/>
    </xf>
    <xf numFmtId="0" fontId="11" fillId="0" borderId="0" xfId="0" applyFont="1" applyFill="1" applyAlignment="1" applyProtection="1">
      <alignment wrapText="1"/>
    </xf>
    <xf numFmtId="4" fontId="21" fillId="4" borderId="1" xfId="1" applyNumberFormat="1" applyFont="1" applyFill="1" applyBorder="1" applyAlignment="1" applyProtection="1">
      <alignment horizontal="right" vertical="center"/>
    </xf>
    <xf numFmtId="4" fontId="21" fillId="2" borderId="1" xfId="1" applyNumberFormat="1" applyFont="1" applyFill="1" applyBorder="1" applyAlignment="1" applyProtection="1">
      <alignment horizontal="center" vertical="center" wrapText="1"/>
      <protection locked="0"/>
    </xf>
    <xf numFmtId="4" fontId="21" fillId="2" borderId="1" xfId="1" applyNumberFormat="1" applyFont="1" applyFill="1" applyBorder="1" applyAlignment="1" applyProtection="1">
      <alignment horizontal="center" vertical="center"/>
      <protection locked="0"/>
    </xf>
    <xf numFmtId="4" fontId="21" fillId="4" borderId="1" xfId="0" applyNumberFormat="1" applyFont="1" applyFill="1" applyBorder="1" applyProtection="1"/>
    <xf numFmtId="4" fontId="17" fillId="0" borderId="4" xfId="0" applyNumberFormat="1" applyFont="1" applyBorder="1" applyProtection="1">
      <protection locked="0"/>
    </xf>
    <xf numFmtId="4" fontId="17" fillId="0" borderId="1" xfId="0" applyNumberFormat="1" applyFont="1" applyBorder="1" applyProtection="1">
      <protection locked="0"/>
    </xf>
    <xf numFmtId="4" fontId="17" fillId="4" borderId="2" xfId="0" applyNumberFormat="1" applyFont="1" applyFill="1" applyBorder="1" applyAlignment="1" applyProtection="1">
      <alignment horizontal="center"/>
    </xf>
    <xf numFmtId="40" fontId="18" fillId="0" borderId="0" xfId="0" applyNumberFormat="1" applyFont="1" applyFill="1" applyBorder="1" applyAlignment="1">
      <alignment horizontal="right" vertical="center"/>
    </xf>
    <xf numFmtId="40" fontId="18" fillId="0" borderId="0" xfId="0" applyNumberFormat="1" applyFont="1" applyFill="1" applyBorder="1" applyAlignment="1">
      <alignment horizontal="right"/>
    </xf>
    <xf numFmtId="14" fontId="11" fillId="0" borderId="1" xfId="3" applyNumberFormat="1" applyFont="1" applyBorder="1" applyAlignment="1" applyProtection="1">
      <alignment horizontal="left"/>
      <protection locked="0"/>
    </xf>
    <xf numFmtId="0" fontId="17" fillId="4" borderId="0" xfId="0" applyFont="1" applyFill="1" applyAlignment="1" applyProtection="1">
      <alignment horizontal="left"/>
      <protection locked="0"/>
    </xf>
    <xf numFmtId="0" fontId="17" fillId="0" borderId="6" xfId="2" applyFont="1" applyFill="1" applyBorder="1" applyAlignment="1" applyProtection="1">
      <alignment horizontal="left" wrapText="1"/>
      <protection locked="0"/>
    </xf>
    <xf numFmtId="1" fontId="17" fillId="0" borderId="6" xfId="2" applyNumberFormat="1" applyFont="1" applyFill="1" applyBorder="1" applyAlignment="1" applyProtection="1">
      <alignment horizontal="left" wrapText="1"/>
      <protection locked="0"/>
    </xf>
    <xf numFmtId="0" fontId="17" fillId="0" borderId="6" xfId="2" applyFont="1" applyFill="1" applyBorder="1" applyAlignment="1" applyProtection="1">
      <alignment horizontal="center" wrapText="1"/>
      <protection locked="0"/>
    </xf>
    <xf numFmtId="1" fontId="44" fillId="0" borderId="1" xfId="2" applyNumberFormat="1" applyFont="1" applyFill="1" applyBorder="1" applyAlignment="1" applyProtection="1">
      <alignment horizontal="left" vertical="top" wrapText="1"/>
      <protection locked="0"/>
    </xf>
    <xf numFmtId="1" fontId="44" fillId="0" borderId="16" xfId="2" applyNumberFormat="1" applyFont="1" applyFill="1" applyBorder="1" applyAlignment="1" applyProtection="1">
      <alignment horizontal="left" vertical="center" wrapText="1"/>
      <protection locked="0"/>
    </xf>
    <xf numFmtId="0" fontId="17" fillId="0" borderId="16" xfId="2" applyFont="1" applyFill="1" applyBorder="1" applyAlignment="1" applyProtection="1">
      <alignment horizontal="left" vertical="center" wrapText="1"/>
      <protection locked="0"/>
    </xf>
    <xf numFmtId="1" fontId="17" fillId="0" borderId="6" xfId="2" applyNumberFormat="1" applyFont="1" applyFill="1" applyBorder="1" applyAlignment="1" applyProtection="1">
      <alignment horizontal="left" vertical="center" wrapText="1"/>
      <protection locked="0"/>
    </xf>
    <xf numFmtId="1" fontId="17" fillId="0" borderId="1" xfId="2" applyNumberFormat="1" applyFont="1" applyFill="1" applyBorder="1" applyAlignment="1" applyProtection="1">
      <alignment horizontal="left" vertical="top" wrapText="1"/>
      <protection locked="0"/>
    </xf>
    <xf numFmtId="1" fontId="17" fillId="0" borderId="1" xfId="2" applyNumberFormat="1" applyFont="1" applyFill="1" applyBorder="1" applyAlignment="1" applyProtection="1">
      <alignment horizontal="left" vertical="center" wrapText="1"/>
      <protection locked="0"/>
    </xf>
    <xf numFmtId="14" fontId="18" fillId="0" borderId="1" xfId="0" applyNumberFormat="1" applyFont="1" applyFill="1" applyBorder="1" applyAlignment="1">
      <alignment horizontal="left" vertical="top"/>
    </xf>
    <xf numFmtId="14" fontId="17" fillId="0" borderId="1" xfId="0" applyNumberFormat="1" applyFont="1" applyFill="1" applyBorder="1" applyAlignment="1" applyProtection="1">
      <alignment horizontal="left" vertical="center"/>
    </xf>
    <xf numFmtId="0" fontId="17" fillId="0" borderId="1" xfId="9" applyFont="1" applyFill="1" applyBorder="1" applyAlignment="1" applyProtection="1">
      <alignment horizontal="left" vertical="center" wrapText="1"/>
      <protection locked="0"/>
    </xf>
    <xf numFmtId="2" fontId="18" fillId="0" borderId="1" xfId="0" applyNumberFormat="1" applyFont="1" applyFill="1" applyBorder="1" applyAlignment="1">
      <alignment horizontal="left" vertical="center"/>
    </xf>
    <xf numFmtId="49" fontId="18" fillId="0" borderId="1" xfId="0" applyNumberFormat="1" applyFont="1" applyFill="1" applyBorder="1" applyAlignment="1">
      <alignment horizontal="left" vertical="center"/>
    </xf>
    <xf numFmtId="0" fontId="17" fillId="0" borderId="1" xfId="0" applyFont="1" applyFill="1" applyBorder="1" applyAlignment="1" applyProtection="1">
      <alignment horizontal="left" vertical="center" wrapText="1"/>
    </xf>
    <xf numFmtId="0" fontId="17" fillId="0" borderId="1" xfId="15" applyFont="1" applyFill="1" applyBorder="1" applyAlignment="1" applyProtection="1">
      <alignment horizontal="left" vertical="center" wrapText="1"/>
      <protection locked="0"/>
    </xf>
    <xf numFmtId="0" fontId="17" fillId="0" borderId="1" xfId="9" applyFont="1" applyFill="1" applyBorder="1" applyAlignment="1" applyProtection="1">
      <alignment horizontal="left" vertical="center"/>
      <protection locked="0"/>
    </xf>
    <xf numFmtId="0" fontId="17" fillId="0" borderId="0" xfId="9" applyFont="1" applyFill="1" applyAlignment="1" applyProtection="1">
      <alignment horizontal="left" vertical="center"/>
      <protection locked="0"/>
    </xf>
    <xf numFmtId="0" fontId="17" fillId="4" borderId="0" xfId="1" applyFont="1" applyFill="1" applyAlignment="1" applyProtection="1">
      <alignment horizontal="center" vertical="center"/>
    </xf>
    <xf numFmtId="0" fontId="17" fillId="4" borderId="0" xfId="1" applyFont="1" applyFill="1" applyBorder="1" applyAlignment="1" applyProtection="1">
      <alignment horizontal="center" vertical="center"/>
    </xf>
    <xf numFmtId="0" fontId="21" fillId="0" borderId="0" xfId="1" applyFont="1" applyAlignment="1" applyProtection="1">
      <alignment horizontal="center" vertical="center" wrapText="1"/>
      <protection locked="0"/>
    </xf>
    <xf numFmtId="0" fontId="43" fillId="0" borderId="0" xfId="0" applyFont="1" applyFill="1" applyAlignment="1">
      <alignment horizontal="center"/>
    </xf>
    <xf numFmtId="0" fontId="11" fillId="0" borderId="0" xfId="0" applyFont="1" applyFill="1"/>
    <xf numFmtId="4" fontId="17" fillId="0" borderId="1" xfId="0" applyNumberFormat="1" applyFont="1" applyFill="1" applyBorder="1" applyProtection="1">
      <protection locked="0"/>
    </xf>
    <xf numFmtId="4" fontId="21" fillId="0" borderId="1" xfId="1" applyNumberFormat="1" applyFont="1" applyFill="1" applyBorder="1" applyAlignment="1" applyProtection="1">
      <alignment horizontal="center" vertical="center"/>
      <protection locked="0"/>
    </xf>
    <xf numFmtId="3" fontId="21" fillId="0" borderId="1" xfId="1" applyNumberFormat="1" applyFont="1" applyFill="1" applyBorder="1" applyAlignment="1" applyProtection="1">
      <alignment horizontal="right" vertical="center" wrapText="1"/>
    </xf>
    <xf numFmtId="4" fontId="21" fillId="0" borderId="1" xfId="1" applyNumberFormat="1" applyFont="1" applyFill="1" applyBorder="1" applyAlignment="1" applyProtection="1">
      <alignment horizontal="right" vertical="center" wrapText="1"/>
    </xf>
    <xf numFmtId="0" fontId="21" fillId="0" borderId="1" xfId="0" applyFont="1" applyFill="1" applyBorder="1" applyProtection="1"/>
    <xf numFmtId="4" fontId="21" fillId="0" borderId="1" xfId="0" applyNumberFormat="1" applyFont="1" applyFill="1" applyBorder="1" applyProtection="1"/>
    <xf numFmtId="0" fontId="17" fillId="0" borderId="1" xfId="2" applyFont="1" applyFill="1" applyBorder="1" applyAlignment="1" applyProtection="1">
      <alignment horizontal="right" vertical="center"/>
      <protection locked="0"/>
    </xf>
    <xf numFmtId="4" fontId="17" fillId="0" borderId="4" xfId="0" applyNumberFormat="1" applyFont="1" applyFill="1" applyBorder="1" applyProtection="1">
      <protection locked="0"/>
    </xf>
    <xf numFmtId="4" fontId="17" fillId="0" borderId="1" xfId="1" applyNumberFormat="1" applyFont="1" applyFill="1" applyBorder="1" applyAlignment="1" applyProtection="1">
      <alignment horizontal="right" vertical="center" wrapText="1"/>
    </xf>
    <xf numFmtId="3" fontId="21" fillId="0" borderId="1" xfId="1" applyNumberFormat="1" applyFont="1" applyFill="1" applyBorder="1" applyAlignment="1" applyProtection="1">
      <alignment horizontal="right" vertical="center" wrapText="1"/>
      <protection locked="0"/>
    </xf>
    <xf numFmtId="3" fontId="21" fillId="0" borderId="1" xfId="1" applyNumberFormat="1" applyFont="1" applyFill="1" applyBorder="1" applyAlignment="1" applyProtection="1">
      <alignment horizontal="right" vertical="center"/>
      <protection locked="0"/>
    </xf>
    <xf numFmtId="3" fontId="17" fillId="0" borderId="1" xfId="1" applyNumberFormat="1" applyFont="1" applyFill="1" applyBorder="1" applyAlignment="1" applyProtection="1">
      <alignment horizontal="right" vertical="center" wrapText="1"/>
    </xf>
    <xf numFmtId="0" fontId="16" fillId="0" borderId="0" xfId="3" applyFont="1"/>
    <xf numFmtId="40" fontId="18" fillId="4" borderId="0" xfId="0" applyNumberFormat="1" applyFont="1" applyFill="1" applyBorder="1" applyAlignment="1">
      <alignment horizontal="center"/>
    </xf>
    <xf numFmtId="40" fontId="18" fillId="4" borderId="1" xfId="0" applyNumberFormat="1" applyFont="1" applyFill="1" applyBorder="1" applyAlignment="1">
      <alignment horizontal="center"/>
    </xf>
    <xf numFmtId="14" fontId="21" fillId="2" borderId="0" xfId="9" applyNumberFormat="1" applyFont="1" applyFill="1" applyBorder="1" applyAlignment="1" applyProtection="1">
      <alignment horizontal="center" vertical="center"/>
    </xf>
    <xf numFmtId="0" fontId="30" fillId="3" borderId="5" xfId="9" applyFont="1" applyFill="1" applyBorder="1" applyAlignment="1" applyProtection="1">
      <alignment horizontal="center" vertical="center"/>
    </xf>
    <xf numFmtId="0" fontId="30" fillId="3" borderId="19" xfId="9" applyFont="1" applyFill="1" applyBorder="1" applyAlignment="1" applyProtection="1">
      <alignment horizontal="center" vertical="center"/>
    </xf>
    <xf numFmtId="0" fontId="30" fillId="3" borderId="4" xfId="9" applyFont="1" applyFill="1" applyBorder="1" applyAlignment="1" applyProtection="1">
      <alignment horizontal="center" vertical="center"/>
    </xf>
    <xf numFmtId="0" fontId="30" fillId="3" borderId="11" xfId="9" applyFont="1" applyFill="1" applyBorder="1" applyAlignment="1" applyProtection="1">
      <alignment horizontal="center" vertical="center"/>
    </xf>
    <xf numFmtId="0" fontId="30" fillId="3" borderId="10" xfId="9" applyFont="1" applyFill="1" applyBorder="1" applyAlignment="1" applyProtection="1">
      <alignment horizontal="center" vertical="center"/>
    </xf>
    <xf numFmtId="14" fontId="21" fillId="2" borderId="0" xfId="9" applyNumberFormat="1" applyFont="1" applyFill="1" applyBorder="1" applyAlignment="1" applyProtection="1">
      <alignment horizontal="left" vertical="center" wrapText="1"/>
    </xf>
    <xf numFmtId="14" fontId="21" fillId="2" borderId="25" xfId="9" applyNumberFormat="1" applyFont="1" applyFill="1" applyBorder="1" applyAlignment="1" applyProtection="1">
      <alignment horizontal="center" vertical="center" wrapText="1"/>
    </xf>
    <xf numFmtId="14" fontId="21" fillId="2" borderId="0" xfId="9" applyNumberFormat="1" applyFont="1" applyFill="1" applyBorder="1" applyAlignment="1" applyProtection="1">
      <alignment horizontal="center" vertical="center" wrapText="1"/>
    </xf>
    <xf numFmtId="0" fontId="26" fillId="0" borderId="0" xfId="9" applyFont="1" applyBorder="1" applyAlignment="1" applyProtection="1">
      <alignment horizontal="left" vertical="center" wrapText="1"/>
      <protection locked="0"/>
    </xf>
    <xf numFmtId="0" fontId="26" fillId="0" borderId="0" xfId="9" applyFont="1" applyBorder="1" applyAlignment="1" applyProtection="1">
      <alignment horizontal="left" vertical="center"/>
      <protection locked="0"/>
    </xf>
    <xf numFmtId="0" fontId="26" fillId="0" borderId="0" xfId="9" applyFont="1" applyFill="1" applyBorder="1" applyAlignment="1" applyProtection="1">
      <alignment horizontal="left" vertical="center" wrapText="1"/>
      <protection locked="0"/>
    </xf>
    <xf numFmtId="14" fontId="17" fillId="0" borderId="0" xfId="1" applyNumberFormat="1" applyFont="1" applyFill="1" applyBorder="1" applyAlignment="1" applyProtection="1">
      <alignment horizontal="center" vertical="center"/>
    </xf>
    <xf numFmtId="0" fontId="17" fillId="0" borderId="0" xfId="1" applyFont="1" applyFill="1" applyBorder="1" applyAlignment="1" applyProtection="1">
      <alignment horizontal="center" vertical="center"/>
    </xf>
    <xf numFmtId="0" fontId="17" fillId="4" borderId="0" xfId="1" applyFont="1" applyFill="1" applyAlignment="1" applyProtection="1">
      <alignment horizontal="center" vertical="center"/>
    </xf>
    <xf numFmtId="14" fontId="17" fillId="0" borderId="0" xfId="1" applyNumberFormat="1" applyFont="1" applyBorder="1" applyAlignment="1" applyProtection="1">
      <alignment horizontal="center" vertical="center"/>
    </xf>
    <xf numFmtId="0" fontId="17" fillId="0" borderId="0" xfId="1" applyFont="1" applyBorder="1" applyAlignment="1" applyProtection="1">
      <alignment horizontal="center" vertical="center"/>
    </xf>
    <xf numFmtId="0" fontId="17" fillId="2" borderId="0" xfId="1" applyFont="1" applyFill="1" applyBorder="1" applyAlignment="1" applyProtection="1">
      <alignment horizontal="center" vertical="center" wrapText="1"/>
    </xf>
    <xf numFmtId="0" fontId="21" fillId="4" borderId="0" xfId="0" applyFont="1" applyFill="1" applyBorder="1" applyAlignment="1" applyProtection="1">
      <alignment horizontal="left" vertical="center"/>
    </xf>
    <xf numFmtId="0" fontId="21" fillId="4" borderId="0" xfId="0" applyFont="1" applyFill="1" applyBorder="1" applyAlignment="1" applyProtection="1">
      <alignment horizontal="center" vertical="center"/>
    </xf>
    <xf numFmtId="0" fontId="21" fillId="0" borderId="0" xfId="0" applyFont="1" applyFill="1" applyBorder="1" applyAlignment="1" applyProtection="1">
      <alignment horizontal="center"/>
      <protection locked="0"/>
    </xf>
    <xf numFmtId="0" fontId="17"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21" fillId="4" borderId="0" xfId="0" applyFont="1" applyFill="1" applyAlignment="1" applyProtection="1">
      <alignment horizontal="left" vertical="center" wrapText="1"/>
    </xf>
    <xf numFmtId="0" fontId="21" fillId="4" borderId="5" xfId="1" applyFont="1" applyFill="1" applyBorder="1" applyAlignment="1" applyProtection="1">
      <alignment horizontal="center" vertical="center"/>
    </xf>
    <xf numFmtId="0" fontId="21" fillId="4" borderId="19" xfId="1" applyFont="1" applyFill="1" applyBorder="1" applyAlignment="1" applyProtection="1">
      <alignment horizontal="center" vertical="center"/>
    </xf>
    <xf numFmtId="0" fontId="21" fillId="4" borderId="4" xfId="1" applyFont="1" applyFill="1" applyBorder="1" applyAlignment="1" applyProtection="1">
      <alignment horizontal="center" vertical="center"/>
    </xf>
    <xf numFmtId="0" fontId="16" fillId="4" borderId="24" xfId="0" applyFont="1" applyFill="1" applyBorder="1" applyAlignment="1">
      <alignment horizontal="center" vertical="center"/>
    </xf>
    <xf numFmtId="0" fontId="16" fillId="4" borderId="2" xfId="0" applyFont="1" applyFill="1" applyBorder="1" applyAlignment="1">
      <alignment horizontal="center" vertical="center"/>
    </xf>
    <xf numFmtId="3" fontId="21" fillId="4" borderId="24" xfId="1" applyNumberFormat="1" applyFont="1" applyFill="1" applyBorder="1" applyAlignment="1" applyProtection="1">
      <alignment horizontal="center" vertical="center" wrapText="1"/>
    </xf>
    <xf numFmtId="3" fontId="21" fillId="4" borderId="2" xfId="1" applyNumberFormat="1" applyFont="1" applyFill="1" applyBorder="1" applyAlignment="1" applyProtection="1">
      <alignment horizontal="center" vertical="center" wrapText="1"/>
    </xf>
    <xf numFmtId="3" fontId="21" fillId="5" borderId="24" xfId="1" applyNumberFormat="1" applyFont="1" applyFill="1" applyBorder="1" applyAlignment="1" applyProtection="1">
      <alignment horizontal="center" vertical="center" wrapText="1"/>
    </xf>
    <xf numFmtId="3" fontId="21" fillId="5" borderId="2" xfId="1" applyNumberFormat="1" applyFont="1" applyFill="1" applyBorder="1" applyAlignment="1" applyProtection="1">
      <alignment horizontal="center" vertical="center" wrapText="1"/>
    </xf>
    <xf numFmtId="0" fontId="21" fillId="4" borderId="0" xfId="0" applyFont="1" applyFill="1" applyAlignment="1" applyProtection="1">
      <alignment horizontal="left"/>
    </xf>
    <xf numFmtId="0" fontId="17" fillId="2" borderId="0" xfId="0" applyFont="1" applyFill="1" applyAlignment="1" applyProtection="1">
      <alignment horizontal="left"/>
      <protection locked="0"/>
    </xf>
    <xf numFmtId="0" fontId="17" fillId="2" borderId="0" xfId="0" applyFont="1" applyFill="1" applyBorder="1" applyAlignment="1" applyProtection="1">
      <alignment horizontal="left" vertical="center"/>
      <protection locked="0"/>
    </xf>
    <xf numFmtId="0" fontId="21" fillId="0" borderId="0" xfId="0" applyFont="1" applyBorder="1" applyAlignment="1" applyProtection="1">
      <alignment horizontal="left" vertical="center" wrapText="1"/>
      <protection locked="0"/>
    </xf>
    <xf numFmtId="14" fontId="21" fillId="2" borderId="0" xfId="10" applyNumberFormat="1" applyFont="1" applyFill="1" applyBorder="1" applyAlignment="1" applyProtection="1">
      <alignment horizontal="center" vertical="center"/>
    </xf>
    <xf numFmtId="0" fontId="21" fillId="4" borderId="0" xfId="0" applyFont="1" applyFill="1" applyAlignment="1" applyProtection="1">
      <alignment horizontal="left" vertical="center"/>
    </xf>
    <xf numFmtId="14" fontId="21" fillId="2" borderId="0" xfId="10" applyNumberFormat="1" applyFont="1" applyFill="1" applyBorder="1" applyAlignment="1" applyProtection="1">
      <alignment horizontal="left" vertical="center" wrapText="1"/>
    </xf>
    <xf numFmtId="14" fontId="21" fillId="2" borderId="25" xfId="10" applyNumberFormat="1" applyFont="1" applyFill="1" applyBorder="1" applyAlignment="1" applyProtection="1">
      <alignment horizontal="center" vertical="center"/>
    </xf>
    <xf numFmtId="14" fontId="21" fillId="2" borderId="25" xfId="10" applyNumberFormat="1" applyFont="1" applyFill="1" applyBorder="1" applyAlignment="1" applyProtection="1">
      <alignment horizontal="center" vertical="center" wrapText="1"/>
    </xf>
    <xf numFmtId="14" fontId="21" fillId="2" borderId="0" xfId="10" applyNumberFormat="1" applyFont="1" applyFill="1" applyBorder="1" applyAlignment="1" applyProtection="1">
      <alignment horizontal="center" vertical="center" wrapText="1"/>
    </xf>
    <xf numFmtId="0" fontId="17" fillId="2" borderId="0" xfId="0" applyFont="1" applyFill="1" applyBorder="1" applyAlignment="1" applyProtection="1">
      <alignment horizontal="left" vertical="center" wrapText="1"/>
      <protection locked="0"/>
    </xf>
    <xf numFmtId="0" fontId="17" fillId="2" borderId="0" xfId="1" applyFont="1" applyFill="1" applyBorder="1" applyAlignment="1" applyProtection="1">
      <alignment horizontal="left" vertical="center" wrapText="1"/>
    </xf>
    <xf numFmtId="0" fontId="17" fillId="0" borderId="0" xfId="0" applyFont="1" applyAlignment="1" applyProtection="1">
      <alignment horizontal="center" vertical="center"/>
      <protection locked="0"/>
    </xf>
    <xf numFmtId="0" fontId="21" fillId="4" borderId="0" xfId="0" applyFont="1" applyFill="1" applyAlignment="1" applyProtection="1">
      <alignment horizontal="left" wrapText="1"/>
    </xf>
    <xf numFmtId="0" fontId="17" fillId="0" borderId="0" xfId="0" applyFont="1" applyAlignment="1" applyProtection="1">
      <alignment horizontal="left"/>
      <protection locked="0"/>
    </xf>
    <xf numFmtId="0" fontId="20" fillId="4" borderId="5" xfId="1" applyFont="1" applyFill="1" applyBorder="1" applyAlignment="1" applyProtection="1">
      <alignment horizontal="center" vertical="center"/>
    </xf>
    <xf numFmtId="0" fontId="20" fillId="4" borderId="19"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20" fillId="4" borderId="0" xfId="0" applyFont="1" applyFill="1" applyAlignment="1" applyProtection="1">
      <alignment horizontal="left"/>
    </xf>
    <xf numFmtId="0" fontId="21" fillId="0" borderId="0" xfId="0" applyFont="1" applyBorder="1" applyAlignment="1" applyProtection="1">
      <alignment horizontal="center" vertical="center" wrapText="1"/>
      <protection locked="0"/>
    </xf>
    <xf numFmtId="0" fontId="17" fillId="0" borderId="1" xfId="0" applyFont="1" applyFill="1" applyBorder="1" applyAlignment="1" applyProtection="1">
      <alignment horizontal="right" vertical="center"/>
    </xf>
    <xf numFmtId="0" fontId="17" fillId="4" borderId="0" xfId="1" applyFont="1" applyFill="1" applyAlignment="1" applyProtection="1">
      <alignment horizontal="right" vertical="center"/>
    </xf>
    <xf numFmtId="0" fontId="17" fillId="4" borderId="1" xfId="4" applyFont="1" applyFill="1" applyBorder="1" applyAlignment="1" applyProtection="1">
      <alignment horizontal="center" vertical="center" wrapText="1"/>
    </xf>
    <xf numFmtId="0" fontId="17" fillId="4" borderId="0" xfId="1" applyFont="1" applyFill="1" applyBorder="1" applyAlignment="1" applyProtection="1">
      <alignment horizontal="center" vertical="center"/>
    </xf>
    <xf numFmtId="0" fontId="16" fillId="4" borderId="0" xfId="0" applyFont="1" applyFill="1" applyAlignment="1" applyProtection="1">
      <alignment horizontal="left"/>
    </xf>
    <xf numFmtId="0" fontId="16" fillId="4" borderId="0" xfId="3" applyFont="1" applyFill="1" applyAlignment="1" applyProtection="1">
      <alignment horizontal="left"/>
    </xf>
    <xf numFmtId="0" fontId="16" fillId="0" borderId="0" xfId="3" applyFont="1" applyAlignment="1" applyProtection="1">
      <alignment horizontal="left" vertical="center" wrapText="1"/>
      <protection locked="0"/>
    </xf>
    <xf numFmtId="0" fontId="11" fillId="0" borderId="0" xfId="3" applyFont="1" applyAlignment="1" applyProtection="1">
      <alignment horizontal="left" vertical="center" wrapText="1"/>
      <protection locked="0"/>
    </xf>
    <xf numFmtId="0" fontId="11" fillId="0" borderId="0" xfId="3" applyFont="1" applyAlignment="1" applyProtection="1">
      <alignment horizontal="left" vertical="center"/>
      <protection locked="0"/>
    </xf>
    <xf numFmtId="0" fontId="29" fillId="4" borderId="0" xfId="3" applyFont="1" applyFill="1" applyBorder="1" applyAlignment="1">
      <alignment horizontal="left" vertical="center" wrapText="1"/>
    </xf>
    <xf numFmtId="0" fontId="17" fillId="4" borderId="0" xfId="3" applyFont="1" applyFill="1" applyBorder="1" applyAlignment="1" applyProtection="1">
      <alignment horizontal="left" vertical="center"/>
    </xf>
    <xf numFmtId="0" fontId="18" fillId="0" borderId="19" xfId="3" applyFont="1" applyBorder="1" applyAlignment="1">
      <alignment horizontal="center" vertical="center"/>
    </xf>
    <xf numFmtId="4" fontId="34" fillId="0" borderId="0" xfId="1" applyNumberFormat="1" applyFont="1" applyAlignment="1" applyProtection="1">
      <alignment horizontal="center" vertical="center" wrapText="1"/>
      <protection locked="0"/>
    </xf>
  </cellXfs>
  <cellStyles count="17">
    <cellStyle name="Normal" xfId="0" builtinId="0"/>
    <cellStyle name="Normal 2" xfId="2"/>
    <cellStyle name="Normal 3" xfId="3"/>
    <cellStyle name="Normal 4" xfId="4"/>
    <cellStyle name="Normal 4 2" xfId="16"/>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100-000003000000}"/>
            </a:ext>
          </a:extLst>
        </xdr:cNvPr>
        <xdr:cNvCxnSpPr/>
      </xdr:nvCxnSpPr>
      <xdr:spPr>
        <a:xfrm>
          <a:off x="1085850" y="87439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40</xdr:row>
      <xdr:rowOff>180975</xdr:rowOff>
    </xdr:from>
    <xdr:to>
      <xdr:col>2</xdr:col>
      <xdr:colOff>545037</xdr:colOff>
      <xdr:row>40</xdr:row>
      <xdr:rowOff>182563</xdr:rowOff>
    </xdr:to>
    <xdr:cxnSp macro="">
      <xdr:nvCxnSpPr>
        <xdr:cNvPr id="3" name="Straight Connector 2">
          <a:extLst>
            <a:ext uri="{FF2B5EF4-FFF2-40B4-BE49-F238E27FC236}">
              <a16:creationId xmlns:a16="http://schemas.microsoft.com/office/drawing/2014/main" id="{00000000-0008-0000-0100-000011000000}"/>
            </a:ext>
          </a:extLst>
        </xdr:cNvPr>
        <xdr:cNvCxnSpPr/>
      </xdr:nvCxnSpPr>
      <xdr:spPr>
        <a:xfrm>
          <a:off x="3829575" y="8753475"/>
          <a:ext cx="3135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31</xdr:row>
      <xdr:rowOff>171450</xdr:rowOff>
    </xdr:from>
    <xdr:to>
      <xdr:col>2</xdr:col>
      <xdr:colOff>1495425</xdr:colOff>
      <xdr:row>31</xdr:row>
      <xdr:rowOff>171450</xdr:rowOff>
    </xdr:to>
    <xdr:cxnSp macro="">
      <xdr:nvCxnSpPr>
        <xdr:cNvPr id="2" name="Straight Connector 1">
          <a:extLst>
            <a:ext uri="{FF2B5EF4-FFF2-40B4-BE49-F238E27FC236}">
              <a16:creationId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a16="http://schemas.microsoft.com/office/drawing/2014/main" id="{00000000-0008-0000-12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a16="http://schemas.microsoft.com/office/drawing/2014/main" id="{00000000-0008-0000-12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32</xdr:row>
      <xdr:rowOff>171450</xdr:rowOff>
    </xdr:from>
    <xdr:to>
      <xdr:col>1</xdr:col>
      <xdr:colOff>1495425</xdr:colOff>
      <xdr:row>32</xdr:row>
      <xdr:rowOff>171450</xdr:rowOff>
    </xdr:to>
    <xdr:cxnSp macro="">
      <xdr:nvCxnSpPr>
        <xdr:cNvPr id="2" name="Straight Connector 1">
          <a:extLst>
            <a:ext uri="{FF2B5EF4-FFF2-40B4-BE49-F238E27FC236}">
              <a16:creationId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32</xdr:row>
      <xdr:rowOff>180975</xdr:rowOff>
    </xdr:from>
    <xdr:to>
      <xdr:col>2</xdr:col>
      <xdr:colOff>554556</xdr:colOff>
      <xdr:row>32</xdr:row>
      <xdr:rowOff>182563</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32</xdr:row>
      <xdr:rowOff>171450</xdr:rowOff>
    </xdr:from>
    <xdr:to>
      <xdr:col>2</xdr:col>
      <xdr:colOff>1495425</xdr:colOff>
      <xdr:row>32</xdr:row>
      <xdr:rowOff>171450</xdr:rowOff>
    </xdr:to>
    <xdr:cxnSp macro="">
      <xdr:nvCxnSpPr>
        <xdr:cNvPr id="2" name="Straight Connector 1">
          <a:extLst>
            <a:ext uri="{FF2B5EF4-FFF2-40B4-BE49-F238E27FC236}">
              <a16:creationId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43</xdr:row>
      <xdr:rowOff>171450</xdr:rowOff>
    </xdr:from>
    <xdr:to>
      <xdr:col>1</xdr:col>
      <xdr:colOff>1495425</xdr:colOff>
      <xdr:row>43</xdr:row>
      <xdr:rowOff>171450</xdr:rowOff>
    </xdr:to>
    <xdr:cxnSp macro="">
      <xdr:nvCxnSpPr>
        <xdr:cNvPr id="2" name="Straight Connector 1">
          <a:extLst>
            <a:ext uri="{FF2B5EF4-FFF2-40B4-BE49-F238E27FC236}">
              <a16:creationId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43</xdr:row>
      <xdr:rowOff>180975</xdr:rowOff>
    </xdr:from>
    <xdr:to>
      <xdr:col>2</xdr:col>
      <xdr:colOff>554556</xdr:colOff>
      <xdr:row>43</xdr:row>
      <xdr:rowOff>182563</xdr:rowOff>
    </xdr:to>
    <xdr:cxnSp macro="">
      <xdr:nvCxnSpPr>
        <xdr:cNvPr id="3" name="Straight Connector 2">
          <a:extLst>
            <a:ext uri="{FF2B5EF4-FFF2-40B4-BE49-F238E27FC236}">
              <a16:creationId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pageSetUpPr fitToPage="1"/>
  </sheetPr>
  <dimension ref="A1:M280"/>
  <sheetViews>
    <sheetView showGridLines="0" view="pageBreakPreview" topLeftCell="A223" zoomScale="80" zoomScaleNormal="100" zoomScaleSheetLayoutView="80" workbookViewId="0">
      <selection activeCell="D9" sqref="D9:D251"/>
    </sheetView>
  </sheetViews>
  <sheetFormatPr defaultColWidth="9.140625" defaultRowHeight="15"/>
  <cols>
    <col min="1" max="1" width="6.28515625" style="375" bestFit="1" customWidth="1"/>
    <col min="2" max="2" width="13.140625" style="491" customWidth="1"/>
    <col min="3" max="3" width="29.28515625" style="375" customWidth="1"/>
    <col min="4" max="4" width="15.140625" style="468" customWidth="1"/>
    <col min="5" max="5" width="21.85546875" style="375" customWidth="1"/>
    <col min="6" max="6" width="25" style="393" customWidth="1"/>
    <col min="7" max="7" width="28.7109375" style="393" customWidth="1"/>
    <col min="8" max="8" width="19.140625" style="393" customWidth="1"/>
    <col min="9" max="9" width="16.42578125" style="375" bestFit="1" customWidth="1"/>
    <col min="10" max="10" width="17.42578125" style="375" customWidth="1"/>
    <col min="11" max="11" width="16.42578125" style="388" customWidth="1"/>
    <col min="12" max="12" width="13.140625" style="375" bestFit="1" customWidth="1"/>
    <col min="13" max="13" width="15.28515625" style="375" customWidth="1"/>
    <col min="14" max="16384" width="9.140625" style="375"/>
  </cols>
  <sheetData>
    <row r="1" spans="1:13" s="353" customFormat="1">
      <c r="A1" s="207" t="s">
        <v>508</v>
      </c>
      <c r="B1" s="400"/>
      <c r="C1" s="354"/>
      <c r="D1" s="459"/>
      <c r="E1" s="355"/>
      <c r="F1" s="202"/>
      <c r="G1" s="355"/>
      <c r="H1" s="206"/>
      <c r="I1" s="354"/>
      <c r="J1" s="355"/>
      <c r="K1" s="355"/>
      <c r="L1" s="355"/>
      <c r="M1" s="357" t="s">
        <v>94</v>
      </c>
    </row>
    <row r="2" spans="1:13" s="353" customFormat="1">
      <c r="A2" s="205" t="s">
        <v>124</v>
      </c>
      <c r="B2" s="482"/>
      <c r="C2" s="354"/>
      <c r="D2" s="459"/>
      <c r="E2" s="355"/>
      <c r="F2" s="202"/>
      <c r="G2" s="355"/>
      <c r="H2" s="204"/>
      <c r="I2" s="354"/>
      <c r="J2" s="355"/>
      <c r="K2" s="355"/>
      <c r="L2" s="355"/>
      <c r="M2" s="358" t="s">
        <v>689</v>
      </c>
    </row>
    <row r="3" spans="1:13" s="353" customFormat="1">
      <c r="A3" s="359"/>
      <c r="B3" s="482"/>
      <c r="C3" s="360"/>
      <c r="D3" s="459"/>
      <c r="E3" s="355"/>
      <c r="F3" s="361"/>
      <c r="G3" s="355"/>
      <c r="H3" s="355"/>
      <c r="I3" s="202"/>
      <c r="J3" s="354"/>
      <c r="K3" s="355"/>
      <c r="L3" s="354"/>
      <c r="M3" s="363"/>
    </row>
    <row r="4" spans="1:13" s="353" customFormat="1">
      <c r="A4" s="213" t="s">
        <v>254</v>
      </c>
      <c r="B4" s="483"/>
      <c r="C4" s="202"/>
      <c r="D4" s="460" t="s">
        <v>688</v>
      </c>
      <c r="E4" s="364"/>
      <c r="F4" s="365"/>
      <c r="G4" s="366"/>
      <c r="H4" s="367"/>
      <c r="I4" s="364"/>
      <c r="J4" s="368"/>
      <c r="K4" s="362"/>
      <c r="L4" s="366"/>
      <c r="M4" s="369"/>
    </row>
    <row r="5" spans="1:13" s="353" customFormat="1" ht="15.75" thickBot="1">
      <c r="A5" s="203"/>
      <c r="B5" s="484"/>
      <c r="C5" s="370"/>
      <c r="D5" s="461"/>
      <c r="E5" s="355"/>
      <c r="F5" s="371"/>
      <c r="G5" s="371"/>
      <c r="H5" s="371"/>
      <c r="I5" s="355"/>
      <c r="J5" s="354"/>
      <c r="K5" s="362"/>
      <c r="L5" s="354"/>
      <c r="M5" s="363"/>
    </row>
    <row r="6" spans="1:13" ht="33" customHeight="1" thickBot="1">
      <c r="A6" s="372"/>
      <c r="B6" s="485"/>
      <c r="C6" s="373"/>
      <c r="D6" s="462"/>
      <c r="E6" s="565" t="s">
        <v>476</v>
      </c>
      <c r="F6" s="566"/>
      <c r="G6" s="566"/>
      <c r="H6" s="567"/>
      <c r="I6" s="568" t="s">
        <v>489</v>
      </c>
      <c r="J6" s="568"/>
      <c r="K6" s="568"/>
      <c r="L6" s="569"/>
      <c r="M6" s="374"/>
    </row>
    <row r="7" spans="1:13" s="383" customFormat="1" ht="51.75" thickBot="1">
      <c r="A7" s="376" t="s">
        <v>64</v>
      </c>
      <c r="B7" s="486" t="s">
        <v>125</v>
      </c>
      <c r="C7" s="377" t="s">
        <v>507</v>
      </c>
      <c r="D7" s="463" t="s">
        <v>260</v>
      </c>
      <c r="E7" s="378" t="s">
        <v>509</v>
      </c>
      <c r="F7" s="378" t="s">
        <v>448</v>
      </c>
      <c r="G7" s="378" t="s">
        <v>436</v>
      </c>
      <c r="H7" s="378" t="s">
        <v>435</v>
      </c>
      <c r="I7" s="378" t="s">
        <v>387</v>
      </c>
      <c r="J7" s="379" t="s">
        <v>257</v>
      </c>
      <c r="K7" s="380" t="s">
        <v>506</v>
      </c>
      <c r="L7" s="381" t="s">
        <v>210</v>
      </c>
      <c r="M7" s="382" t="s">
        <v>211</v>
      </c>
    </row>
    <row r="8" spans="1:13" s="384" customFormat="1">
      <c r="A8" s="473">
        <v>1</v>
      </c>
      <c r="B8" s="487">
        <v>2</v>
      </c>
      <c r="C8" s="475">
        <v>3</v>
      </c>
      <c r="D8" s="476">
        <v>4</v>
      </c>
      <c r="E8" s="473">
        <v>5</v>
      </c>
      <c r="F8" s="474">
        <v>6</v>
      </c>
      <c r="G8" s="475">
        <v>7</v>
      </c>
      <c r="H8" s="474">
        <v>8</v>
      </c>
      <c r="I8" s="473">
        <v>9</v>
      </c>
      <c r="J8" s="474">
        <v>10</v>
      </c>
      <c r="K8" s="474">
        <v>11</v>
      </c>
      <c r="L8" s="477">
        <v>12</v>
      </c>
      <c r="M8" s="478">
        <v>13</v>
      </c>
    </row>
    <row r="9" spans="1:13" s="404" customFormat="1" ht="23.25" customHeight="1">
      <c r="A9" s="492">
        <v>1</v>
      </c>
      <c r="B9" s="535">
        <v>44419</v>
      </c>
      <c r="C9" s="401" t="s">
        <v>514</v>
      </c>
      <c r="D9" s="464">
        <v>17000</v>
      </c>
      <c r="E9" s="396" t="s">
        <v>515</v>
      </c>
      <c r="F9" s="397" t="s">
        <v>516</v>
      </c>
      <c r="G9" s="397" t="s">
        <v>517</v>
      </c>
      <c r="H9" s="396" t="s">
        <v>584</v>
      </c>
      <c r="I9" s="401"/>
      <c r="J9" s="401"/>
      <c r="K9" s="402"/>
      <c r="L9" s="403"/>
      <c r="M9" s="401"/>
    </row>
    <row r="10" spans="1:13" s="404" customFormat="1" ht="23.25" customHeight="1">
      <c r="A10" s="492">
        <v>2</v>
      </c>
      <c r="B10" s="535">
        <v>44425</v>
      </c>
      <c r="C10" s="401" t="s">
        <v>514</v>
      </c>
      <c r="D10" s="464">
        <v>5</v>
      </c>
      <c r="E10" s="396" t="s">
        <v>518</v>
      </c>
      <c r="F10" s="397" t="s">
        <v>519</v>
      </c>
      <c r="G10" s="397" t="s">
        <v>520</v>
      </c>
      <c r="H10" s="396" t="s">
        <v>586</v>
      </c>
      <c r="I10" s="401"/>
      <c r="J10" s="401"/>
      <c r="K10" s="402"/>
      <c r="L10" s="403"/>
      <c r="M10" s="401"/>
    </row>
    <row r="11" spans="1:13" s="404" customFormat="1" ht="23.25" customHeight="1">
      <c r="A11" s="492">
        <v>3</v>
      </c>
      <c r="B11" s="535">
        <v>44425</v>
      </c>
      <c r="C11" s="401" t="s">
        <v>514</v>
      </c>
      <c r="D11" s="464">
        <v>1000</v>
      </c>
      <c r="E11" s="396" t="s">
        <v>521</v>
      </c>
      <c r="F11" s="397" t="s">
        <v>522</v>
      </c>
      <c r="G11" s="397" t="s">
        <v>523</v>
      </c>
      <c r="H11" s="396" t="s">
        <v>586</v>
      </c>
      <c r="I11" s="401"/>
      <c r="J11" s="401"/>
      <c r="K11" s="402"/>
      <c r="L11" s="403"/>
      <c r="M11" s="401"/>
    </row>
    <row r="12" spans="1:13" s="404" customFormat="1" ht="23.25" customHeight="1">
      <c r="A12" s="492">
        <v>4</v>
      </c>
      <c r="B12" s="535">
        <v>44425</v>
      </c>
      <c r="C12" s="401" t="s">
        <v>514</v>
      </c>
      <c r="D12" s="464">
        <v>10</v>
      </c>
      <c r="E12" s="396" t="s">
        <v>524</v>
      </c>
      <c r="F12" s="397" t="s">
        <v>525</v>
      </c>
      <c r="G12" s="397" t="s">
        <v>526</v>
      </c>
      <c r="H12" s="396" t="s">
        <v>586</v>
      </c>
      <c r="I12" s="401"/>
      <c r="J12" s="401"/>
      <c r="K12" s="402"/>
      <c r="L12" s="403"/>
      <c r="M12" s="401"/>
    </row>
    <row r="13" spans="1:13" s="404" customFormat="1" ht="23.25" customHeight="1">
      <c r="A13" s="492">
        <v>5</v>
      </c>
      <c r="B13" s="535">
        <v>44425</v>
      </c>
      <c r="C13" s="401" t="s">
        <v>514</v>
      </c>
      <c r="D13" s="464">
        <v>50</v>
      </c>
      <c r="E13" s="396" t="s">
        <v>527</v>
      </c>
      <c r="F13" s="397" t="s">
        <v>528</v>
      </c>
      <c r="G13" s="397" t="s">
        <v>529</v>
      </c>
      <c r="H13" s="396" t="s">
        <v>586</v>
      </c>
      <c r="I13" s="401"/>
      <c r="J13" s="401"/>
      <c r="K13" s="402"/>
      <c r="L13" s="403"/>
      <c r="M13" s="401"/>
    </row>
    <row r="14" spans="1:13" s="404" customFormat="1" ht="23.25" customHeight="1">
      <c r="A14" s="492">
        <v>6</v>
      </c>
      <c r="B14" s="535">
        <v>44426</v>
      </c>
      <c r="C14" s="401" t="s">
        <v>514</v>
      </c>
      <c r="D14" s="464">
        <v>20</v>
      </c>
      <c r="E14" s="396" t="s">
        <v>530</v>
      </c>
      <c r="F14" s="397" t="s">
        <v>531</v>
      </c>
      <c r="G14" s="397" t="s">
        <v>532</v>
      </c>
      <c r="H14" s="396" t="s">
        <v>586</v>
      </c>
      <c r="I14" s="401"/>
      <c r="J14" s="401"/>
      <c r="K14" s="402"/>
      <c r="L14" s="403"/>
      <c r="M14" s="401"/>
    </row>
    <row r="15" spans="1:13" s="404" customFormat="1" ht="23.25" customHeight="1">
      <c r="A15" s="492">
        <v>7</v>
      </c>
      <c r="B15" s="535">
        <v>44426</v>
      </c>
      <c r="C15" s="401" t="s">
        <v>514</v>
      </c>
      <c r="D15" s="464">
        <v>1</v>
      </c>
      <c r="E15" s="396" t="s">
        <v>533</v>
      </c>
      <c r="F15" s="397" t="s">
        <v>534</v>
      </c>
      <c r="G15" s="397" t="s">
        <v>535</v>
      </c>
      <c r="H15" s="396" t="s">
        <v>584</v>
      </c>
      <c r="I15" s="401"/>
      <c r="J15" s="401"/>
      <c r="K15" s="402"/>
      <c r="L15" s="403"/>
      <c r="M15" s="401"/>
    </row>
    <row r="16" spans="1:13" s="404" customFormat="1" ht="23.25" customHeight="1">
      <c r="A16" s="492">
        <v>8</v>
      </c>
      <c r="B16" s="535">
        <v>44426</v>
      </c>
      <c r="C16" s="401" t="s">
        <v>514</v>
      </c>
      <c r="D16" s="464">
        <v>100</v>
      </c>
      <c r="E16" s="396" t="s">
        <v>536</v>
      </c>
      <c r="F16" s="397" t="s">
        <v>537</v>
      </c>
      <c r="G16" s="397" t="s">
        <v>538</v>
      </c>
      <c r="H16" s="396" t="s">
        <v>586</v>
      </c>
      <c r="I16" s="401"/>
      <c r="J16" s="401"/>
      <c r="K16" s="402"/>
      <c r="L16" s="403"/>
      <c r="M16" s="401"/>
    </row>
    <row r="17" spans="1:13" s="404" customFormat="1" ht="23.25" customHeight="1">
      <c r="A17" s="492">
        <v>9</v>
      </c>
      <c r="B17" s="535">
        <v>44426</v>
      </c>
      <c r="C17" s="401" t="s">
        <v>514</v>
      </c>
      <c r="D17" s="464">
        <v>10</v>
      </c>
      <c r="E17" s="396" t="s">
        <v>539</v>
      </c>
      <c r="F17" s="397" t="s">
        <v>540</v>
      </c>
      <c r="G17" s="397" t="s">
        <v>541</v>
      </c>
      <c r="H17" s="396" t="s">
        <v>586</v>
      </c>
      <c r="I17" s="401"/>
      <c r="J17" s="401"/>
      <c r="K17" s="402"/>
      <c r="L17" s="403"/>
      <c r="M17" s="401"/>
    </row>
    <row r="18" spans="1:13" s="404" customFormat="1" ht="23.25" customHeight="1">
      <c r="A18" s="492">
        <v>10</v>
      </c>
      <c r="B18" s="535">
        <v>44426</v>
      </c>
      <c r="C18" s="401" t="s">
        <v>514</v>
      </c>
      <c r="D18" s="464">
        <v>20</v>
      </c>
      <c r="E18" s="396" t="s">
        <v>542</v>
      </c>
      <c r="F18" s="397" t="s">
        <v>543</v>
      </c>
      <c r="G18" s="397" t="s">
        <v>544</v>
      </c>
      <c r="H18" s="396" t="s">
        <v>584</v>
      </c>
      <c r="I18" s="401"/>
      <c r="J18" s="401"/>
      <c r="K18" s="402"/>
      <c r="L18" s="403"/>
      <c r="M18" s="401"/>
    </row>
    <row r="19" spans="1:13" s="404" customFormat="1" ht="23.25" customHeight="1">
      <c r="A19" s="492">
        <v>11</v>
      </c>
      <c r="B19" s="535">
        <v>44426</v>
      </c>
      <c r="C19" s="401" t="s">
        <v>514</v>
      </c>
      <c r="D19" s="464">
        <v>20</v>
      </c>
      <c r="E19" s="396" t="s">
        <v>545</v>
      </c>
      <c r="F19" s="397" t="s">
        <v>546</v>
      </c>
      <c r="G19" s="397" t="s">
        <v>547</v>
      </c>
      <c r="H19" s="396" t="s">
        <v>584</v>
      </c>
      <c r="I19" s="401"/>
      <c r="J19" s="401"/>
      <c r="K19" s="402"/>
      <c r="L19" s="403"/>
      <c r="M19" s="401"/>
    </row>
    <row r="20" spans="1:13" s="404" customFormat="1" ht="23.25" customHeight="1">
      <c r="A20" s="492">
        <v>12</v>
      </c>
      <c r="B20" s="535">
        <v>44426</v>
      </c>
      <c r="C20" s="401" t="s">
        <v>514</v>
      </c>
      <c r="D20" s="464">
        <v>50</v>
      </c>
      <c r="E20" s="396" t="s">
        <v>548</v>
      </c>
      <c r="F20" s="397" t="s">
        <v>549</v>
      </c>
      <c r="G20" s="397" t="s">
        <v>550</v>
      </c>
      <c r="H20" s="396" t="s">
        <v>586</v>
      </c>
      <c r="I20" s="401"/>
      <c r="J20" s="401"/>
      <c r="K20" s="402"/>
      <c r="L20" s="403"/>
      <c r="M20" s="401"/>
    </row>
    <row r="21" spans="1:13" s="404" customFormat="1" ht="23.25" customHeight="1">
      <c r="A21" s="492">
        <v>13</v>
      </c>
      <c r="B21" s="535">
        <v>44426</v>
      </c>
      <c r="C21" s="401" t="s">
        <v>514</v>
      </c>
      <c r="D21" s="464">
        <v>200</v>
      </c>
      <c r="E21" s="396" t="s">
        <v>551</v>
      </c>
      <c r="F21" s="397" t="s">
        <v>552</v>
      </c>
      <c r="G21" s="397" t="s">
        <v>553</v>
      </c>
      <c r="H21" s="396" t="s">
        <v>584</v>
      </c>
      <c r="I21" s="401"/>
      <c r="J21" s="401"/>
      <c r="K21" s="402"/>
      <c r="L21" s="403"/>
      <c r="M21" s="401"/>
    </row>
    <row r="22" spans="1:13" s="404" customFormat="1" ht="23.25" customHeight="1">
      <c r="A22" s="492">
        <v>14</v>
      </c>
      <c r="B22" s="535">
        <v>44427</v>
      </c>
      <c r="C22" s="401" t="s">
        <v>514</v>
      </c>
      <c r="D22" s="464">
        <v>30</v>
      </c>
      <c r="E22" s="396" t="s">
        <v>554</v>
      </c>
      <c r="F22" s="397" t="s">
        <v>555</v>
      </c>
      <c r="G22" s="397" t="s">
        <v>556</v>
      </c>
      <c r="H22" s="396" t="s">
        <v>586</v>
      </c>
      <c r="I22" s="401"/>
      <c r="J22" s="401"/>
      <c r="K22" s="402"/>
      <c r="L22" s="403"/>
      <c r="M22" s="401"/>
    </row>
    <row r="23" spans="1:13" s="404" customFormat="1" ht="23.25" customHeight="1">
      <c r="A23" s="492">
        <v>15</v>
      </c>
      <c r="B23" s="535">
        <v>44427</v>
      </c>
      <c r="C23" s="401" t="s">
        <v>514</v>
      </c>
      <c r="D23" s="464">
        <v>50</v>
      </c>
      <c r="E23" s="396" t="s">
        <v>557</v>
      </c>
      <c r="F23" s="397" t="s">
        <v>558</v>
      </c>
      <c r="G23" s="397" t="s">
        <v>559</v>
      </c>
      <c r="H23" s="396" t="s">
        <v>584</v>
      </c>
      <c r="I23" s="401"/>
      <c r="J23" s="401"/>
      <c r="K23" s="402"/>
      <c r="L23" s="403"/>
      <c r="M23" s="401"/>
    </row>
    <row r="24" spans="1:13" s="404" customFormat="1" ht="23.25" customHeight="1">
      <c r="A24" s="492">
        <v>16</v>
      </c>
      <c r="B24" s="535">
        <v>44427</v>
      </c>
      <c r="C24" s="401" t="s">
        <v>514</v>
      </c>
      <c r="D24" s="464">
        <v>50</v>
      </c>
      <c r="E24" s="396" t="s">
        <v>560</v>
      </c>
      <c r="F24" s="397" t="s">
        <v>561</v>
      </c>
      <c r="G24" s="397" t="s">
        <v>562</v>
      </c>
      <c r="H24" s="396" t="s">
        <v>586</v>
      </c>
      <c r="I24" s="401"/>
      <c r="J24" s="401"/>
      <c r="K24" s="402"/>
      <c r="L24" s="403"/>
      <c r="M24" s="401"/>
    </row>
    <row r="25" spans="1:13" s="404" customFormat="1" ht="23.25" customHeight="1">
      <c r="A25" s="492">
        <v>17</v>
      </c>
      <c r="B25" s="535">
        <v>44427</v>
      </c>
      <c r="C25" s="401" t="s">
        <v>514</v>
      </c>
      <c r="D25" s="464">
        <v>50</v>
      </c>
      <c r="E25" s="396" t="s">
        <v>563</v>
      </c>
      <c r="F25" s="397" t="s">
        <v>564</v>
      </c>
      <c r="G25" s="397" t="s">
        <v>565</v>
      </c>
      <c r="H25" s="396" t="s">
        <v>586</v>
      </c>
      <c r="I25" s="401"/>
      <c r="J25" s="401"/>
      <c r="K25" s="402"/>
      <c r="L25" s="403"/>
      <c r="M25" s="401"/>
    </row>
    <row r="26" spans="1:13" s="404" customFormat="1" ht="23.25" customHeight="1">
      <c r="A26" s="492">
        <v>18</v>
      </c>
      <c r="B26" s="535">
        <v>44428</v>
      </c>
      <c r="C26" s="401" t="s">
        <v>514</v>
      </c>
      <c r="D26" s="464">
        <v>1000</v>
      </c>
      <c r="E26" s="396" t="s">
        <v>566</v>
      </c>
      <c r="F26" s="397" t="s">
        <v>567</v>
      </c>
      <c r="G26" s="397" t="s">
        <v>568</v>
      </c>
      <c r="H26" s="396" t="s">
        <v>586</v>
      </c>
      <c r="I26" s="401"/>
      <c r="J26" s="401"/>
      <c r="K26" s="402"/>
      <c r="L26" s="403"/>
      <c r="M26" s="401"/>
    </row>
    <row r="27" spans="1:13" s="404" customFormat="1" ht="23.25" customHeight="1">
      <c r="A27" s="492">
        <v>19</v>
      </c>
      <c r="B27" s="535">
        <v>44428</v>
      </c>
      <c r="C27" s="401" t="s">
        <v>514</v>
      </c>
      <c r="D27" s="464">
        <v>1000</v>
      </c>
      <c r="E27" s="396" t="s">
        <v>569</v>
      </c>
      <c r="F27" s="397" t="s">
        <v>570</v>
      </c>
      <c r="G27" s="397" t="s">
        <v>571</v>
      </c>
      <c r="H27" s="396" t="s">
        <v>586</v>
      </c>
      <c r="I27" s="401"/>
      <c r="J27" s="401"/>
      <c r="K27" s="402"/>
      <c r="L27" s="403"/>
      <c r="M27" s="401"/>
    </row>
    <row r="28" spans="1:13" s="404" customFormat="1" ht="23.25" customHeight="1">
      <c r="A28" s="492">
        <v>20</v>
      </c>
      <c r="B28" s="535">
        <v>44428</v>
      </c>
      <c r="C28" s="401" t="s">
        <v>514</v>
      </c>
      <c r="D28" s="464">
        <v>50</v>
      </c>
      <c r="E28" s="396" t="s">
        <v>572</v>
      </c>
      <c r="F28" s="397" t="s">
        <v>573</v>
      </c>
      <c r="G28" s="397" t="s">
        <v>574</v>
      </c>
      <c r="H28" s="396" t="s">
        <v>586</v>
      </c>
      <c r="I28" s="401"/>
      <c r="J28" s="401"/>
      <c r="K28" s="402"/>
      <c r="L28" s="403"/>
      <c r="M28" s="401"/>
    </row>
    <row r="29" spans="1:13" s="404" customFormat="1" ht="23.25" customHeight="1">
      <c r="A29" s="492">
        <v>21</v>
      </c>
      <c r="B29" s="535">
        <v>44428</v>
      </c>
      <c r="C29" s="401" t="s">
        <v>514</v>
      </c>
      <c r="D29" s="464">
        <v>300</v>
      </c>
      <c r="E29" s="396" t="s">
        <v>575</v>
      </c>
      <c r="F29" s="397" t="s">
        <v>576</v>
      </c>
      <c r="G29" s="397" t="s">
        <v>577</v>
      </c>
      <c r="H29" s="396" t="s">
        <v>584</v>
      </c>
      <c r="I29" s="401"/>
      <c r="J29" s="401"/>
      <c r="K29" s="402"/>
      <c r="L29" s="403"/>
      <c r="M29" s="401"/>
    </row>
    <row r="30" spans="1:13" s="404" customFormat="1" ht="23.25" customHeight="1">
      <c r="A30" s="492">
        <v>22</v>
      </c>
      <c r="B30" s="535">
        <v>44429</v>
      </c>
      <c r="C30" s="401" t="s">
        <v>514</v>
      </c>
      <c r="D30" s="464">
        <v>1</v>
      </c>
      <c r="E30" s="396" t="s">
        <v>578</v>
      </c>
      <c r="F30" s="397" t="s">
        <v>579</v>
      </c>
      <c r="G30" s="397" t="s">
        <v>580</v>
      </c>
      <c r="H30" s="396" t="s">
        <v>586</v>
      </c>
      <c r="I30" s="401"/>
      <c r="J30" s="401"/>
      <c r="K30" s="402"/>
      <c r="L30" s="403"/>
      <c r="M30" s="401"/>
    </row>
    <row r="31" spans="1:13" s="404" customFormat="1" ht="23.25" customHeight="1">
      <c r="A31" s="492">
        <v>23</v>
      </c>
      <c r="B31" s="535">
        <v>44431</v>
      </c>
      <c r="C31" s="401" t="s">
        <v>514</v>
      </c>
      <c r="D31" s="464">
        <v>1</v>
      </c>
      <c r="E31" s="396" t="s">
        <v>581</v>
      </c>
      <c r="F31" s="397" t="s">
        <v>582</v>
      </c>
      <c r="G31" s="397" t="s">
        <v>583</v>
      </c>
      <c r="H31" s="396" t="s">
        <v>584</v>
      </c>
      <c r="I31" s="401"/>
      <c r="J31" s="401"/>
      <c r="K31" s="402"/>
      <c r="L31" s="403"/>
      <c r="M31" s="401"/>
    </row>
    <row r="32" spans="1:13" s="404" customFormat="1" ht="23.25" customHeight="1">
      <c r="A32" s="492">
        <v>24</v>
      </c>
      <c r="B32" s="535">
        <v>44431</v>
      </c>
      <c r="C32" s="401" t="s">
        <v>514</v>
      </c>
      <c r="D32" s="464">
        <v>1555</v>
      </c>
      <c r="E32" s="396" t="s">
        <v>585</v>
      </c>
      <c r="F32" s="397" t="s">
        <v>525</v>
      </c>
      <c r="G32" s="397" t="s">
        <v>526</v>
      </c>
      <c r="H32" s="396" t="s">
        <v>586</v>
      </c>
      <c r="I32" s="401"/>
      <c r="J32" s="401"/>
      <c r="K32" s="402"/>
      <c r="L32" s="403"/>
      <c r="M32" s="401"/>
    </row>
    <row r="33" spans="1:13" s="404" customFormat="1" ht="23.25" customHeight="1">
      <c r="A33" s="492">
        <v>25</v>
      </c>
      <c r="B33" s="535">
        <v>44434</v>
      </c>
      <c r="C33" s="401" t="s">
        <v>514</v>
      </c>
      <c r="D33" s="464">
        <v>500</v>
      </c>
      <c r="E33" s="396" t="s">
        <v>587</v>
      </c>
      <c r="F33" s="397" t="s">
        <v>519</v>
      </c>
      <c r="G33" s="397" t="s">
        <v>520</v>
      </c>
      <c r="H33" s="396" t="s">
        <v>586</v>
      </c>
      <c r="I33" s="401"/>
      <c r="J33" s="401"/>
      <c r="K33" s="402"/>
      <c r="L33" s="403"/>
      <c r="M33" s="401"/>
    </row>
    <row r="34" spans="1:13" s="404" customFormat="1" ht="23.25" customHeight="1">
      <c r="A34" s="492">
        <v>26</v>
      </c>
      <c r="B34" s="535">
        <v>44435</v>
      </c>
      <c r="C34" s="401" t="s">
        <v>514</v>
      </c>
      <c r="D34" s="464">
        <v>350</v>
      </c>
      <c r="E34" s="396" t="s">
        <v>588</v>
      </c>
      <c r="F34" s="397" t="s">
        <v>589</v>
      </c>
      <c r="G34" s="397" t="s">
        <v>590</v>
      </c>
      <c r="H34" s="396" t="s">
        <v>586</v>
      </c>
      <c r="I34" s="401"/>
      <c r="J34" s="401"/>
      <c r="K34" s="402"/>
      <c r="L34" s="403"/>
      <c r="M34" s="401"/>
    </row>
    <row r="35" spans="1:13" s="404" customFormat="1" ht="23.25" customHeight="1">
      <c r="A35" s="492">
        <v>27</v>
      </c>
      <c r="B35" s="535">
        <v>44435</v>
      </c>
      <c r="C35" s="401" t="s">
        <v>514</v>
      </c>
      <c r="D35" s="464">
        <v>930</v>
      </c>
      <c r="E35" s="396" t="s">
        <v>533</v>
      </c>
      <c r="F35" s="397" t="s">
        <v>534</v>
      </c>
      <c r="G35" s="397" t="s">
        <v>535</v>
      </c>
      <c r="H35" s="396" t="s">
        <v>584</v>
      </c>
      <c r="I35" s="401"/>
      <c r="J35" s="401"/>
      <c r="K35" s="402"/>
      <c r="L35" s="403"/>
      <c r="M35" s="401"/>
    </row>
    <row r="36" spans="1:13" s="404" customFormat="1" ht="23.25" customHeight="1">
      <c r="A36" s="492">
        <v>28</v>
      </c>
      <c r="B36" s="535">
        <v>44438</v>
      </c>
      <c r="C36" s="401" t="s">
        <v>514</v>
      </c>
      <c r="D36" s="464">
        <v>5</v>
      </c>
      <c r="E36" s="396" t="s">
        <v>591</v>
      </c>
      <c r="F36" s="397" t="s">
        <v>592</v>
      </c>
      <c r="G36" s="397" t="s">
        <v>593</v>
      </c>
      <c r="H36" s="396" t="s">
        <v>586</v>
      </c>
      <c r="I36" s="401"/>
      <c r="J36" s="401"/>
      <c r="K36" s="402"/>
      <c r="L36" s="403"/>
      <c r="M36" s="401"/>
    </row>
    <row r="37" spans="1:13" s="404" customFormat="1" ht="23.25" customHeight="1">
      <c r="A37" s="492">
        <v>29</v>
      </c>
      <c r="B37" s="535">
        <v>44438</v>
      </c>
      <c r="C37" s="401" t="s">
        <v>514</v>
      </c>
      <c r="D37" s="464">
        <v>50</v>
      </c>
      <c r="E37" s="396" t="s">
        <v>515</v>
      </c>
      <c r="F37" s="397" t="s">
        <v>516</v>
      </c>
      <c r="G37" s="397" t="s">
        <v>594</v>
      </c>
      <c r="H37" s="396" t="s">
        <v>584</v>
      </c>
      <c r="I37" s="401"/>
      <c r="J37" s="401"/>
      <c r="K37" s="402"/>
      <c r="L37" s="403"/>
      <c r="M37" s="401"/>
    </row>
    <row r="38" spans="1:13" s="404" customFormat="1" ht="23.25" customHeight="1">
      <c r="A38" s="492">
        <v>30</v>
      </c>
      <c r="B38" s="535">
        <v>44438</v>
      </c>
      <c r="C38" s="401" t="s">
        <v>514</v>
      </c>
      <c r="D38" s="464">
        <v>350</v>
      </c>
      <c r="E38" s="396" t="s">
        <v>595</v>
      </c>
      <c r="F38" s="397" t="s">
        <v>596</v>
      </c>
      <c r="G38" s="397" t="s">
        <v>597</v>
      </c>
      <c r="H38" s="396" t="s">
        <v>584</v>
      </c>
      <c r="I38" s="401"/>
      <c r="J38" s="401"/>
      <c r="K38" s="402"/>
      <c r="L38" s="403"/>
      <c r="M38" s="401"/>
    </row>
    <row r="39" spans="1:13" s="404" customFormat="1" ht="23.25" customHeight="1">
      <c r="A39" s="492">
        <v>31</v>
      </c>
      <c r="B39" s="535">
        <v>44438</v>
      </c>
      <c r="C39" s="401" t="s">
        <v>514</v>
      </c>
      <c r="D39" s="464">
        <v>350</v>
      </c>
      <c r="E39" s="396" t="s">
        <v>598</v>
      </c>
      <c r="F39" s="397" t="s">
        <v>599</v>
      </c>
      <c r="G39" s="397" t="s">
        <v>600</v>
      </c>
      <c r="H39" s="396" t="s">
        <v>584</v>
      </c>
      <c r="I39" s="401"/>
      <c r="J39" s="401"/>
      <c r="K39" s="402"/>
      <c r="L39" s="403"/>
      <c r="M39" s="401"/>
    </row>
    <row r="40" spans="1:13" s="404" customFormat="1" ht="23.25" customHeight="1">
      <c r="A40" s="492">
        <v>32</v>
      </c>
      <c r="B40" s="535">
        <v>44441</v>
      </c>
      <c r="C40" s="401" t="s">
        <v>514</v>
      </c>
      <c r="D40" s="464">
        <v>925</v>
      </c>
      <c r="E40" s="396" t="s">
        <v>601</v>
      </c>
      <c r="F40" s="397" t="s">
        <v>602</v>
      </c>
      <c r="G40" s="397" t="s">
        <v>603</v>
      </c>
      <c r="H40" s="396" t="s">
        <v>586</v>
      </c>
      <c r="I40" s="401"/>
      <c r="J40" s="401"/>
      <c r="K40" s="402"/>
      <c r="L40" s="403"/>
      <c r="M40" s="401"/>
    </row>
    <row r="41" spans="1:13" s="404" customFormat="1" ht="23.25" customHeight="1">
      <c r="A41" s="492">
        <v>33</v>
      </c>
      <c r="B41" s="535">
        <v>44441</v>
      </c>
      <c r="C41" s="401" t="s">
        <v>514</v>
      </c>
      <c r="D41" s="464">
        <v>10000</v>
      </c>
      <c r="E41" s="396" t="s">
        <v>604</v>
      </c>
      <c r="F41" s="397" t="s">
        <v>605</v>
      </c>
      <c r="G41" s="397" t="s">
        <v>606</v>
      </c>
      <c r="H41" s="396" t="s">
        <v>584</v>
      </c>
      <c r="I41" s="401"/>
      <c r="J41" s="401"/>
      <c r="K41" s="402"/>
      <c r="L41" s="403"/>
      <c r="M41" s="401"/>
    </row>
    <row r="42" spans="1:13" s="404" customFormat="1" ht="23.25" customHeight="1">
      <c r="A42" s="492">
        <v>34</v>
      </c>
      <c r="B42" s="535">
        <v>44441</v>
      </c>
      <c r="C42" s="401" t="s">
        <v>514</v>
      </c>
      <c r="D42" s="464">
        <v>1200</v>
      </c>
      <c r="E42" s="396" t="s">
        <v>607</v>
      </c>
      <c r="F42" s="397" t="s">
        <v>608</v>
      </c>
      <c r="G42" s="397" t="s">
        <v>609</v>
      </c>
      <c r="H42" s="396" t="s">
        <v>586</v>
      </c>
      <c r="I42" s="401"/>
      <c r="J42" s="401"/>
      <c r="K42" s="402"/>
      <c r="L42" s="403"/>
      <c r="M42" s="401"/>
    </row>
    <row r="43" spans="1:13" s="404" customFormat="1" ht="23.25" customHeight="1">
      <c r="A43" s="492">
        <v>35</v>
      </c>
      <c r="B43" s="535">
        <v>44443</v>
      </c>
      <c r="C43" s="401" t="s">
        <v>514</v>
      </c>
      <c r="D43" s="464">
        <v>30</v>
      </c>
      <c r="E43" s="396" t="s">
        <v>610</v>
      </c>
      <c r="F43" s="397" t="s">
        <v>611</v>
      </c>
      <c r="G43" s="397" t="s">
        <v>612</v>
      </c>
      <c r="H43" s="396" t="s">
        <v>586</v>
      </c>
      <c r="I43" s="401"/>
      <c r="J43" s="401"/>
      <c r="K43" s="402"/>
      <c r="L43" s="403"/>
      <c r="M43" s="401"/>
    </row>
    <row r="44" spans="1:13" s="404" customFormat="1" ht="23.25" customHeight="1">
      <c r="A44" s="492">
        <v>36</v>
      </c>
      <c r="B44" s="535">
        <v>44443</v>
      </c>
      <c r="C44" s="401" t="s">
        <v>514</v>
      </c>
      <c r="D44" s="464">
        <v>50</v>
      </c>
      <c r="E44" s="396" t="s">
        <v>613</v>
      </c>
      <c r="F44" s="397" t="s">
        <v>614</v>
      </c>
      <c r="G44" s="397" t="s">
        <v>615</v>
      </c>
      <c r="H44" s="396" t="s">
        <v>586</v>
      </c>
      <c r="I44" s="401"/>
      <c r="J44" s="401"/>
      <c r="K44" s="402"/>
      <c r="L44" s="403"/>
      <c r="M44" s="401"/>
    </row>
    <row r="45" spans="1:13" s="404" customFormat="1" ht="23.25" customHeight="1">
      <c r="A45" s="492">
        <v>37</v>
      </c>
      <c r="B45" s="535">
        <v>44443</v>
      </c>
      <c r="C45" s="401" t="s">
        <v>514</v>
      </c>
      <c r="D45" s="464">
        <v>10</v>
      </c>
      <c r="E45" s="396" t="s">
        <v>616</v>
      </c>
      <c r="F45" s="397" t="s">
        <v>617</v>
      </c>
      <c r="G45" s="397" t="s">
        <v>618</v>
      </c>
      <c r="H45" s="396" t="s">
        <v>586</v>
      </c>
      <c r="I45" s="401"/>
      <c r="J45" s="401"/>
      <c r="K45" s="402"/>
      <c r="L45" s="403"/>
      <c r="M45" s="401"/>
    </row>
    <row r="46" spans="1:13" s="404" customFormat="1" ht="23.25" customHeight="1">
      <c r="A46" s="492">
        <v>38</v>
      </c>
      <c r="B46" s="535">
        <v>44445</v>
      </c>
      <c r="C46" s="401" t="s">
        <v>514</v>
      </c>
      <c r="D46" s="464">
        <v>100</v>
      </c>
      <c r="E46" s="396" t="s">
        <v>619</v>
      </c>
      <c r="F46" s="397" t="s">
        <v>620</v>
      </c>
      <c r="G46" s="397" t="s">
        <v>621</v>
      </c>
      <c r="H46" s="396" t="s">
        <v>584</v>
      </c>
      <c r="I46" s="401"/>
      <c r="J46" s="401"/>
      <c r="K46" s="402"/>
      <c r="L46" s="403"/>
      <c r="M46" s="401"/>
    </row>
    <row r="47" spans="1:13" s="404" customFormat="1" ht="23.25" customHeight="1">
      <c r="A47" s="492">
        <v>39</v>
      </c>
      <c r="B47" s="535">
        <v>44445</v>
      </c>
      <c r="C47" s="401" t="s">
        <v>514</v>
      </c>
      <c r="D47" s="464">
        <v>32</v>
      </c>
      <c r="E47" s="396" t="s">
        <v>622</v>
      </c>
      <c r="F47" s="397" t="s">
        <v>623</v>
      </c>
      <c r="G47" s="397" t="s">
        <v>624</v>
      </c>
      <c r="H47" s="396" t="s">
        <v>584</v>
      </c>
      <c r="I47" s="401"/>
      <c r="J47" s="401"/>
      <c r="K47" s="402"/>
      <c r="L47" s="403"/>
      <c r="M47" s="401"/>
    </row>
    <row r="48" spans="1:13" s="404" customFormat="1" ht="23.25" customHeight="1">
      <c r="A48" s="492">
        <v>40</v>
      </c>
      <c r="B48" s="535">
        <v>44446</v>
      </c>
      <c r="C48" s="401" t="s">
        <v>514</v>
      </c>
      <c r="D48" s="464">
        <v>50</v>
      </c>
      <c r="E48" s="396" t="s">
        <v>557</v>
      </c>
      <c r="F48" s="397" t="s">
        <v>558</v>
      </c>
      <c r="G48" s="397" t="s">
        <v>559</v>
      </c>
      <c r="H48" s="396" t="s">
        <v>584</v>
      </c>
      <c r="I48" s="401"/>
      <c r="J48" s="401"/>
      <c r="K48" s="402"/>
      <c r="L48" s="403"/>
      <c r="M48" s="401"/>
    </row>
    <row r="49" spans="1:13" s="404" customFormat="1" ht="23.25" customHeight="1">
      <c r="A49" s="492">
        <v>41</v>
      </c>
      <c r="B49" s="535">
        <v>44447</v>
      </c>
      <c r="C49" s="401" t="s">
        <v>514</v>
      </c>
      <c r="D49" s="464">
        <v>1540</v>
      </c>
      <c r="E49" s="396" t="s">
        <v>625</v>
      </c>
      <c r="F49" s="397" t="s">
        <v>626</v>
      </c>
      <c r="G49" s="397" t="s">
        <v>627</v>
      </c>
      <c r="H49" s="396" t="s">
        <v>584</v>
      </c>
      <c r="I49" s="401"/>
      <c r="J49" s="401"/>
      <c r="K49" s="402"/>
      <c r="L49" s="403"/>
      <c r="M49" s="401"/>
    </row>
    <row r="50" spans="1:13" s="404" customFormat="1" ht="23.25" customHeight="1">
      <c r="A50" s="492">
        <v>42</v>
      </c>
      <c r="B50" s="535">
        <v>44447</v>
      </c>
      <c r="C50" s="401" t="s">
        <v>514</v>
      </c>
      <c r="D50" s="464">
        <v>930</v>
      </c>
      <c r="E50" s="396" t="s">
        <v>628</v>
      </c>
      <c r="F50" s="397" t="s">
        <v>629</v>
      </c>
      <c r="G50" s="397" t="s">
        <v>630</v>
      </c>
      <c r="H50" s="396" t="s">
        <v>584</v>
      </c>
      <c r="I50" s="401"/>
      <c r="J50" s="401"/>
      <c r="K50" s="402"/>
      <c r="L50" s="403"/>
      <c r="M50" s="401"/>
    </row>
    <row r="51" spans="1:13" s="404" customFormat="1" ht="23.25" customHeight="1">
      <c r="A51" s="492">
        <v>43</v>
      </c>
      <c r="B51" s="535">
        <v>44447</v>
      </c>
      <c r="C51" s="401" t="s">
        <v>514</v>
      </c>
      <c r="D51" s="464">
        <v>910</v>
      </c>
      <c r="E51" s="396" t="s">
        <v>631</v>
      </c>
      <c r="F51" s="397" t="s">
        <v>632</v>
      </c>
      <c r="G51" s="397" t="s">
        <v>633</v>
      </c>
      <c r="H51" s="396" t="s">
        <v>586</v>
      </c>
      <c r="I51" s="401"/>
      <c r="J51" s="401"/>
      <c r="K51" s="402"/>
      <c r="L51" s="403"/>
      <c r="M51" s="401"/>
    </row>
    <row r="52" spans="1:13" s="404" customFormat="1" ht="23.25" customHeight="1">
      <c r="A52" s="492">
        <v>44</v>
      </c>
      <c r="B52" s="535">
        <v>44448</v>
      </c>
      <c r="C52" s="401" t="s">
        <v>514</v>
      </c>
      <c r="D52" s="464">
        <v>500</v>
      </c>
      <c r="E52" s="396" t="s">
        <v>634</v>
      </c>
      <c r="F52" s="397" t="s">
        <v>635</v>
      </c>
      <c r="G52" s="397" t="s">
        <v>636</v>
      </c>
      <c r="H52" s="396" t="s">
        <v>586</v>
      </c>
      <c r="I52" s="401"/>
      <c r="J52" s="401"/>
      <c r="K52" s="402"/>
      <c r="L52" s="403"/>
      <c r="M52" s="401"/>
    </row>
    <row r="53" spans="1:13" s="404" customFormat="1" ht="23.25" customHeight="1">
      <c r="A53" s="492">
        <v>45</v>
      </c>
      <c r="B53" s="535">
        <v>44449</v>
      </c>
      <c r="C53" s="401" t="s">
        <v>514</v>
      </c>
      <c r="D53" s="464">
        <v>30</v>
      </c>
      <c r="E53" s="396" t="s">
        <v>637</v>
      </c>
      <c r="F53" s="397" t="s">
        <v>638</v>
      </c>
      <c r="G53" s="397" t="s">
        <v>639</v>
      </c>
      <c r="H53" s="396" t="s">
        <v>586</v>
      </c>
      <c r="I53" s="401"/>
      <c r="J53" s="401"/>
      <c r="K53" s="402"/>
      <c r="L53" s="403"/>
      <c r="M53" s="401"/>
    </row>
    <row r="54" spans="1:13" s="404" customFormat="1" ht="23.25" customHeight="1">
      <c r="A54" s="492">
        <v>46</v>
      </c>
      <c r="B54" s="535">
        <v>44449</v>
      </c>
      <c r="C54" s="401" t="s">
        <v>514</v>
      </c>
      <c r="D54" s="464">
        <v>10</v>
      </c>
      <c r="E54" s="396" t="s">
        <v>640</v>
      </c>
      <c r="F54" s="397" t="s">
        <v>641</v>
      </c>
      <c r="G54" s="397" t="s">
        <v>642</v>
      </c>
      <c r="H54" s="396" t="s">
        <v>586</v>
      </c>
      <c r="I54" s="401"/>
      <c r="J54" s="401"/>
      <c r="K54" s="402"/>
      <c r="L54" s="403"/>
      <c r="M54" s="401"/>
    </row>
    <row r="55" spans="1:13" s="404" customFormat="1" ht="23.25" customHeight="1">
      <c r="A55" s="492">
        <v>47</v>
      </c>
      <c r="B55" s="535">
        <v>44449</v>
      </c>
      <c r="C55" s="401" t="s">
        <v>514</v>
      </c>
      <c r="D55" s="464">
        <v>10</v>
      </c>
      <c r="E55" s="396" t="s">
        <v>643</v>
      </c>
      <c r="F55" s="397" t="s">
        <v>644</v>
      </c>
      <c r="G55" s="397" t="s">
        <v>645</v>
      </c>
      <c r="H55" s="396" t="s">
        <v>586</v>
      </c>
      <c r="I55" s="401"/>
      <c r="J55" s="401"/>
      <c r="K55" s="402"/>
      <c r="L55" s="403"/>
      <c r="M55" s="401"/>
    </row>
    <row r="56" spans="1:13" s="404" customFormat="1" ht="23.25" customHeight="1">
      <c r="A56" s="492">
        <v>48</v>
      </c>
      <c r="B56" s="535">
        <v>44451</v>
      </c>
      <c r="C56" s="401" t="s">
        <v>514</v>
      </c>
      <c r="D56" s="464">
        <v>10</v>
      </c>
      <c r="E56" s="396" t="s">
        <v>646</v>
      </c>
      <c r="F56" s="397" t="s">
        <v>647</v>
      </c>
      <c r="G56" s="397" t="s">
        <v>648</v>
      </c>
      <c r="H56" s="396" t="s">
        <v>586</v>
      </c>
      <c r="I56" s="401"/>
      <c r="J56" s="401"/>
      <c r="K56" s="402"/>
      <c r="L56" s="403"/>
      <c r="M56" s="401"/>
    </row>
    <row r="57" spans="1:13" s="543" customFormat="1" ht="54" hidden="1" customHeight="1">
      <c r="A57" s="492">
        <v>49</v>
      </c>
      <c r="B57" s="536">
        <v>44430</v>
      </c>
      <c r="C57" s="537" t="s">
        <v>649</v>
      </c>
      <c r="D57" s="538">
        <v>5185</v>
      </c>
      <c r="E57" s="53" t="s">
        <v>650</v>
      </c>
      <c r="F57" s="53" t="s">
        <v>651</v>
      </c>
      <c r="G57" s="539"/>
      <c r="H57" s="539"/>
      <c r="I57" s="540" t="s">
        <v>652</v>
      </c>
      <c r="J57" s="537"/>
      <c r="K57" s="541"/>
      <c r="L57" s="542"/>
      <c r="M57" s="537" t="s">
        <v>653</v>
      </c>
    </row>
    <row r="58" spans="1:13" s="404" customFormat="1" ht="23.25" hidden="1" customHeight="1">
      <c r="A58" s="492">
        <v>50</v>
      </c>
      <c r="B58" s="536">
        <v>44433</v>
      </c>
      <c r="C58" s="401" t="s">
        <v>649</v>
      </c>
      <c r="D58" s="464">
        <v>2280</v>
      </c>
      <c r="E58" s="398" t="s">
        <v>654</v>
      </c>
      <c r="F58" s="399" t="s">
        <v>655</v>
      </c>
      <c r="G58" s="397"/>
      <c r="H58" s="396"/>
      <c r="I58" s="398" t="s">
        <v>656</v>
      </c>
      <c r="J58" s="401"/>
      <c r="K58" s="402"/>
      <c r="L58" s="403"/>
      <c r="M58" s="401"/>
    </row>
    <row r="59" spans="1:13" s="404" customFormat="1" ht="23.25" customHeight="1">
      <c r="A59" s="492">
        <v>51</v>
      </c>
      <c r="B59" s="535">
        <v>44453</v>
      </c>
      <c r="C59" s="401" t="s">
        <v>514</v>
      </c>
      <c r="D59" s="464">
        <v>2170</v>
      </c>
      <c r="E59" s="395" t="s">
        <v>657</v>
      </c>
      <c r="F59" s="397" t="s">
        <v>658</v>
      </c>
      <c r="G59" s="397" t="s">
        <v>659</v>
      </c>
      <c r="H59" s="396" t="s">
        <v>586</v>
      </c>
      <c r="I59" s="401"/>
      <c r="J59" s="401"/>
      <c r="K59" s="402"/>
      <c r="L59" s="403"/>
      <c r="M59" s="401"/>
    </row>
    <row r="60" spans="1:13" s="404" customFormat="1" ht="23.25" customHeight="1">
      <c r="A60" s="492">
        <v>52</v>
      </c>
      <c r="B60" s="535">
        <v>44454</v>
      </c>
      <c r="C60" s="401" t="s">
        <v>514</v>
      </c>
      <c r="D60" s="464">
        <v>50</v>
      </c>
      <c r="E60" s="395" t="s">
        <v>660</v>
      </c>
      <c r="F60" s="397" t="s">
        <v>661</v>
      </c>
      <c r="G60" s="397" t="s">
        <v>662</v>
      </c>
      <c r="H60" s="396" t="s">
        <v>586</v>
      </c>
      <c r="I60" s="401"/>
      <c r="J60" s="401"/>
      <c r="K60" s="402"/>
      <c r="L60" s="403"/>
      <c r="M60" s="401"/>
    </row>
    <row r="61" spans="1:13" s="404" customFormat="1" ht="23.25" customHeight="1">
      <c r="A61" s="492">
        <v>53</v>
      </c>
      <c r="B61" s="535">
        <v>44455</v>
      </c>
      <c r="C61" s="401" t="s">
        <v>514</v>
      </c>
      <c r="D61" s="464">
        <v>600</v>
      </c>
      <c r="E61" s="395" t="s">
        <v>628</v>
      </c>
      <c r="F61" s="397" t="s">
        <v>629</v>
      </c>
      <c r="G61" s="397" t="s">
        <v>630</v>
      </c>
      <c r="H61" s="396" t="s">
        <v>584</v>
      </c>
      <c r="I61" s="401"/>
      <c r="J61" s="401"/>
      <c r="K61" s="402"/>
      <c r="L61" s="403"/>
      <c r="M61" s="401"/>
    </row>
    <row r="62" spans="1:13" s="404" customFormat="1" ht="23.25" customHeight="1">
      <c r="A62" s="492">
        <v>54</v>
      </c>
      <c r="B62" s="535">
        <v>44458</v>
      </c>
      <c r="C62" s="401" t="s">
        <v>514</v>
      </c>
      <c r="D62" s="464">
        <v>30</v>
      </c>
      <c r="E62" s="395" t="s">
        <v>554</v>
      </c>
      <c r="F62" s="397" t="s">
        <v>555</v>
      </c>
      <c r="G62" s="397" t="s">
        <v>556</v>
      </c>
      <c r="H62" s="396" t="s">
        <v>586</v>
      </c>
      <c r="I62" s="401"/>
      <c r="J62" s="401"/>
      <c r="K62" s="402"/>
      <c r="L62" s="403"/>
      <c r="M62" s="401"/>
    </row>
    <row r="63" spans="1:13" s="404" customFormat="1" ht="23.25" customHeight="1">
      <c r="A63" s="492">
        <v>55</v>
      </c>
      <c r="B63" s="535">
        <v>44459</v>
      </c>
      <c r="C63" s="401" t="s">
        <v>514</v>
      </c>
      <c r="D63" s="464">
        <v>1000</v>
      </c>
      <c r="E63" s="395" t="s">
        <v>569</v>
      </c>
      <c r="F63" s="397" t="s">
        <v>570</v>
      </c>
      <c r="G63" s="397" t="s">
        <v>571</v>
      </c>
      <c r="H63" s="396" t="s">
        <v>586</v>
      </c>
      <c r="I63" s="401"/>
      <c r="J63" s="401"/>
      <c r="K63" s="402"/>
      <c r="L63" s="403"/>
      <c r="M63" s="401"/>
    </row>
    <row r="64" spans="1:13" s="404" customFormat="1" ht="23.25" customHeight="1">
      <c r="A64" s="492">
        <v>56</v>
      </c>
      <c r="B64" s="535">
        <v>44459</v>
      </c>
      <c r="C64" s="401" t="s">
        <v>514</v>
      </c>
      <c r="D64" s="464">
        <v>995</v>
      </c>
      <c r="E64" s="395" t="s">
        <v>663</v>
      </c>
      <c r="F64" s="397" t="s">
        <v>664</v>
      </c>
      <c r="G64" s="397" t="s">
        <v>665</v>
      </c>
      <c r="H64" s="396" t="s">
        <v>584</v>
      </c>
      <c r="I64" s="401"/>
      <c r="J64" s="401"/>
      <c r="K64" s="402"/>
      <c r="L64" s="403"/>
      <c r="M64" s="401"/>
    </row>
    <row r="65" spans="1:13" s="404" customFormat="1" ht="23.25" customHeight="1">
      <c r="A65" s="492">
        <v>57</v>
      </c>
      <c r="B65" s="535">
        <v>44459</v>
      </c>
      <c r="C65" s="401" t="s">
        <v>514</v>
      </c>
      <c r="D65" s="464">
        <v>100</v>
      </c>
      <c r="E65" s="395" t="s">
        <v>666</v>
      </c>
      <c r="F65" s="397" t="s">
        <v>667</v>
      </c>
      <c r="G65" s="397" t="s">
        <v>668</v>
      </c>
      <c r="H65" s="396" t="s">
        <v>586</v>
      </c>
      <c r="I65" s="401"/>
      <c r="J65" s="401"/>
      <c r="K65" s="402"/>
      <c r="L65" s="403"/>
      <c r="M65" s="401"/>
    </row>
    <row r="66" spans="1:13" s="404" customFormat="1" ht="23.25" customHeight="1">
      <c r="A66" s="492">
        <v>58</v>
      </c>
      <c r="B66" s="535">
        <v>44459</v>
      </c>
      <c r="C66" s="401" t="s">
        <v>514</v>
      </c>
      <c r="D66" s="464">
        <v>10</v>
      </c>
      <c r="E66" s="395" t="s">
        <v>669</v>
      </c>
      <c r="F66" s="397" t="s">
        <v>670</v>
      </c>
      <c r="G66" s="397" t="s">
        <v>671</v>
      </c>
      <c r="H66" s="396" t="s">
        <v>586</v>
      </c>
      <c r="I66" s="401"/>
      <c r="J66" s="401"/>
      <c r="K66" s="402"/>
      <c r="L66" s="403"/>
      <c r="M66" s="401"/>
    </row>
    <row r="67" spans="1:13" s="404" customFormat="1" ht="23.25" customHeight="1">
      <c r="A67" s="492">
        <v>59</v>
      </c>
      <c r="B67" s="535">
        <v>44460</v>
      </c>
      <c r="C67" s="401" t="s">
        <v>514</v>
      </c>
      <c r="D67" s="464">
        <v>100</v>
      </c>
      <c r="E67" s="395" t="s">
        <v>672</v>
      </c>
      <c r="F67" s="397" t="s">
        <v>673</v>
      </c>
      <c r="G67" s="397" t="s">
        <v>674</v>
      </c>
      <c r="H67" s="396" t="s">
        <v>584</v>
      </c>
      <c r="I67" s="401"/>
      <c r="J67" s="401"/>
      <c r="K67" s="402"/>
      <c r="L67" s="403"/>
      <c r="M67" s="401"/>
    </row>
    <row r="68" spans="1:13" s="404" customFormat="1" ht="23.25" customHeight="1">
      <c r="A68" s="492">
        <v>60</v>
      </c>
      <c r="B68" s="535">
        <v>44461</v>
      </c>
      <c r="C68" s="401" t="s">
        <v>514</v>
      </c>
      <c r="D68" s="464">
        <v>10415</v>
      </c>
      <c r="E68" s="395" t="s">
        <v>675</v>
      </c>
      <c r="F68" s="397" t="s">
        <v>632</v>
      </c>
      <c r="G68" s="397" t="s">
        <v>633</v>
      </c>
      <c r="H68" s="396" t="s">
        <v>586</v>
      </c>
      <c r="I68" s="401"/>
      <c r="J68" s="401"/>
      <c r="K68" s="402"/>
      <c r="L68" s="403"/>
      <c r="M68" s="401"/>
    </row>
    <row r="69" spans="1:13" s="404" customFormat="1" ht="23.25" customHeight="1">
      <c r="A69" s="492">
        <v>61</v>
      </c>
      <c r="B69" s="535">
        <v>44461</v>
      </c>
      <c r="C69" s="401" t="s">
        <v>514</v>
      </c>
      <c r="D69" s="464">
        <v>50</v>
      </c>
      <c r="E69" s="395" t="s">
        <v>560</v>
      </c>
      <c r="F69" s="397" t="s">
        <v>561</v>
      </c>
      <c r="G69" s="397" t="s">
        <v>562</v>
      </c>
      <c r="H69" s="396" t="s">
        <v>586</v>
      </c>
      <c r="I69" s="401"/>
      <c r="J69" s="401"/>
      <c r="K69" s="402"/>
      <c r="L69" s="403"/>
      <c r="M69" s="401"/>
    </row>
    <row r="70" spans="1:13" s="404" customFormat="1" ht="23.25" customHeight="1">
      <c r="A70" s="492">
        <v>62</v>
      </c>
      <c r="B70" s="535">
        <v>44462</v>
      </c>
      <c r="C70" s="401" t="s">
        <v>514</v>
      </c>
      <c r="D70" s="464">
        <v>180</v>
      </c>
      <c r="E70" s="395" t="s">
        <v>676</v>
      </c>
      <c r="F70" s="397" t="s">
        <v>602</v>
      </c>
      <c r="G70" s="397" t="s">
        <v>603</v>
      </c>
      <c r="H70" s="396" t="s">
        <v>586</v>
      </c>
      <c r="I70" s="401"/>
      <c r="J70" s="401"/>
      <c r="K70" s="402"/>
      <c r="L70" s="403"/>
      <c r="M70" s="401"/>
    </row>
    <row r="71" spans="1:13" s="404" customFormat="1" ht="23.25" customHeight="1">
      <c r="A71" s="492">
        <v>63</v>
      </c>
      <c r="B71" s="535">
        <v>44462</v>
      </c>
      <c r="C71" s="401" t="s">
        <v>514</v>
      </c>
      <c r="D71" s="464">
        <v>1240</v>
      </c>
      <c r="E71" s="395" t="s">
        <v>677</v>
      </c>
      <c r="F71" s="397" t="s">
        <v>632</v>
      </c>
      <c r="G71" s="397" t="s">
        <v>633</v>
      </c>
      <c r="H71" s="396" t="s">
        <v>586</v>
      </c>
      <c r="I71" s="401"/>
      <c r="J71" s="401"/>
      <c r="K71" s="402"/>
      <c r="L71" s="403"/>
      <c r="M71" s="401"/>
    </row>
    <row r="72" spans="1:13" s="404" customFormat="1" ht="23.25" customHeight="1">
      <c r="A72" s="492">
        <v>64</v>
      </c>
      <c r="B72" s="535">
        <v>44463</v>
      </c>
      <c r="C72" s="401" t="s">
        <v>514</v>
      </c>
      <c r="D72" s="464">
        <v>1200</v>
      </c>
      <c r="E72" s="395" t="s">
        <v>678</v>
      </c>
      <c r="F72" s="397" t="s">
        <v>679</v>
      </c>
      <c r="G72" s="397" t="s">
        <v>680</v>
      </c>
      <c r="H72" s="396" t="s">
        <v>586</v>
      </c>
      <c r="I72" s="401"/>
      <c r="J72" s="401"/>
      <c r="K72" s="402"/>
      <c r="L72" s="403"/>
      <c r="M72" s="401"/>
    </row>
    <row r="73" spans="1:13" s="404" customFormat="1" ht="23.25" customHeight="1">
      <c r="A73" s="492">
        <v>65</v>
      </c>
      <c r="B73" s="535">
        <v>44465</v>
      </c>
      <c r="C73" s="401" t="s">
        <v>514</v>
      </c>
      <c r="D73" s="464">
        <v>500</v>
      </c>
      <c r="E73" s="395" t="s">
        <v>678</v>
      </c>
      <c r="F73" s="397" t="s">
        <v>679</v>
      </c>
      <c r="G73" s="397" t="s">
        <v>680</v>
      </c>
      <c r="H73" s="396" t="s">
        <v>586</v>
      </c>
      <c r="I73" s="401"/>
      <c r="J73" s="401"/>
      <c r="K73" s="402"/>
      <c r="L73" s="403"/>
      <c r="M73" s="401"/>
    </row>
    <row r="74" spans="1:13" s="404" customFormat="1" ht="23.25" customHeight="1">
      <c r="A74" s="492">
        <v>66</v>
      </c>
      <c r="B74" s="535">
        <v>44466</v>
      </c>
      <c r="C74" s="401" t="s">
        <v>514</v>
      </c>
      <c r="D74" s="464">
        <v>300</v>
      </c>
      <c r="E74" s="395" t="s">
        <v>533</v>
      </c>
      <c r="F74" s="397" t="s">
        <v>534</v>
      </c>
      <c r="G74" s="397" t="s">
        <v>535</v>
      </c>
      <c r="H74" s="396" t="s">
        <v>584</v>
      </c>
      <c r="I74" s="401"/>
      <c r="J74" s="401"/>
      <c r="K74" s="402"/>
      <c r="L74" s="403"/>
      <c r="M74" s="401"/>
    </row>
    <row r="75" spans="1:13" s="404" customFormat="1" ht="23.25" customHeight="1">
      <c r="A75" s="492">
        <v>67</v>
      </c>
      <c r="B75" s="535">
        <v>44466</v>
      </c>
      <c r="C75" s="401" t="s">
        <v>514</v>
      </c>
      <c r="D75" s="464">
        <v>500</v>
      </c>
      <c r="E75" s="395" t="s">
        <v>681</v>
      </c>
      <c r="F75" s="397" t="s">
        <v>682</v>
      </c>
      <c r="G75" s="397" t="s">
        <v>683</v>
      </c>
      <c r="H75" s="396" t="s">
        <v>584</v>
      </c>
      <c r="I75" s="401"/>
      <c r="J75" s="401"/>
      <c r="K75" s="402"/>
      <c r="L75" s="403"/>
      <c r="M75" s="401"/>
    </row>
    <row r="76" spans="1:13" s="404" customFormat="1" ht="23.25" customHeight="1">
      <c r="A76" s="492">
        <v>68</v>
      </c>
      <c r="B76" s="535">
        <v>44466</v>
      </c>
      <c r="C76" s="401" t="s">
        <v>514</v>
      </c>
      <c r="D76" s="464">
        <v>700</v>
      </c>
      <c r="E76" s="395" t="s">
        <v>678</v>
      </c>
      <c r="F76" s="397" t="s">
        <v>679</v>
      </c>
      <c r="G76" s="397" t="s">
        <v>680</v>
      </c>
      <c r="H76" s="396" t="s">
        <v>586</v>
      </c>
      <c r="I76" s="401"/>
      <c r="J76" s="401"/>
      <c r="K76" s="402"/>
      <c r="L76" s="403"/>
      <c r="M76" s="401"/>
    </row>
    <row r="77" spans="1:13" s="404" customFormat="1" ht="23.25" customHeight="1">
      <c r="A77" s="492">
        <v>69</v>
      </c>
      <c r="B77" s="535">
        <v>44467</v>
      </c>
      <c r="C77" s="401" t="s">
        <v>514</v>
      </c>
      <c r="D77" s="464">
        <v>180</v>
      </c>
      <c r="E77" s="395" t="s">
        <v>601</v>
      </c>
      <c r="F77" s="397" t="s">
        <v>602</v>
      </c>
      <c r="G77" s="397" t="s">
        <v>603</v>
      </c>
      <c r="H77" s="396" t="s">
        <v>586</v>
      </c>
      <c r="I77" s="401"/>
      <c r="J77" s="401"/>
      <c r="K77" s="402"/>
      <c r="L77" s="403"/>
      <c r="M77" s="401"/>
    </row>
    <row r="78" spans="1:13" s="404" customFormat="1" ht="23.25" customHeight="1">
      <c r="A78" s="492">
        <v>70</v>
      </c>
      <c r="B78" s="535">
        <v>44469</v>
      </c>
      <c r="C78" s="401" t="s">
        <v>514</v>
      </c>
      <c r="D78" s="464">
        <v>1482</v>
      </c>
      <c r="E78" s="395" t="s">
        <v>678</v>
      </c>
      <c r="F78" s="397" t="s">
        <v>679</v>
      </c>
      <c r="G78" s="397" t="s">
        <v>680</v>
      </c>
      <c r="H78" s="396" t="s">
        <v>586</v>
      </c>
      <c r="I78" s="401"/>
      <c r="J78" s="401"/>
      <c r="K78" s="402"/>
      <c r="L78" s="403"/>
      <c r="M78" s="401"/>
    </row>
    <row r="79" spans="1:13" s="404" customFormat="1" ht="23.25" customHeight="1">
      <c r="A79" s="492">
        <v>71</v>
      </c>
      <c r="B79" s="535">
        <v>44470</v>
      </c>
      <c r="C79" s="401" t="s">
        <v>514</v>
      </c>
      <c r="D79" s="464">
        <v>3000</v>
      </c>
      <c r="E79" s="395" t="s">
        <v>684</v>
      </c>
      <c r="F79" s="397" t="s">
        <v>679</v>
      </c>
      <c r="G79" s="397" t="s">
        <v>685</v>
      </c>
      <c r="H79" s="396" t="s">
        <v>584</v>
      </c>
      <c r="I79" s="401"/>
      <c r="J79" s="401"/>
      <c r="K79" s="402"/>
      <c r="L79" s="403"/>
      <c r="M79" s="401"/>
    </row>
    <row r="80" spans="1:13" s="404" customFormat="1" ht="23.25" customHeight="1">
      <c r="A80" s="492">
        <v>72</v>
      </c>
      <c r="B80" s="535">
        <v>44481</v>
      </c>
      <c r="C80" s="401" t="s">
        <v>514</v>
      </c>
      <c r="D80" s="464">
        <v>1500</v>
      </c>
      <c r="E80" s="395" t="s">
        <v>686</v>
      </c>
      <c r="F80" s="397" t="s">
        <v>525</v>
      </c>
      <c r="G80" s="397" t="s">
        <v>526</v>
      </c>
      <c r="H80" s="396" t="s">
        <v>586</v>
      </c>
      <c r="I80" s="401"/>
      <c r="J80" s="401"/>
      <c r="K80" s="402"/>
      <c r="L80" s="403"/>
      <c r="M80" s="401"/>
    </row>
    <row r="81" spans="1:13" s="404" customFormat="1" ht="23.25" customHeight="1">
      <c r="A81" s="492">
        <v>73</v>
      </c>
      <c r="B81" s="535">
        <v>44482</v>
      </c>
      <c r="C81" s="401" t="s">
        <v>514</v>
      </c>
      <c r="D81" s="464">
        <v>550</v>
      </c>
      <c r="E81" s="395" t="s">
        <v>687</v>
      </c>
      <c r="F81" s="397" t="s">
        <v>679</v>
      </c>
      <c r="G81" s="397" t="s">
        <v>680</v>
      </c>
      <c r="H81" s="396" t="s">
        <v>586</v>
      </c>
      <c r="I81" s="401"/>
      <c r="J81" s="401"/>
      <c r="K81" s="402"/>
      <c r="L81" s="403"/>
      <c r="M81" s="401"/>
    </row>
    <row r="82" spans="1:13" s="404" customFormat="1" ht="23.25" customHeight="1">
      <c r="A82" s="492">
        <v>74</v>
      </c>
      <c r="B82" s="535">
        <v>44485</v>
      </c>
      <c r="C82" s="401" t="s">
        <v>514</v>
      </c>
      <c r="D82" s="464">
        <v>925</v>
      </c>
      <c r="E82" s="395" t="s">
        <v>687</v>
      </c>
      <c r="F82" s="397" t="s">
        <v>679</v>
      </c>
      <c r="G82" s="397" t="s">
        <v>680</v>
      </c>
      <c r="H82" s="396" t="s">
        <v>586</v>
      </c>
      <c r="I82" s="401"/>
      <c r="J82" s="401"/>
      <c r="K82" s="402"/>
      <c r="L82" s="403"/>
      <c r="M82" s="401"/>
    </row>
    <row r="83" spans="1:13" s="404" customFormat="1" ht="23.25" customHeight="1">
      <c r="A83" s="492">
        <v>75</v>
      </c>
      <c r="B83" s="426" t="s">
        <v>823</v>
      </c>
      <c r="C83" s="401" t="s">
        <v>514</v>
      </c>
      <c r="D83" s="479">
        <v>450</v>
      </c>
      <c r="E83" s="398" t="s">
        <v>533</v>
      </c>
      <c r="F83" s="398" t="s">
        <v>830</v>
      </c>
      <c r="G83" s="398" t="s">
        <v>535</v>
      </c>
      <c r="H83" s="396" t="s">
        <v>584</v>
      </c>
      <c r="I83" s="401"/>
      <c r="J83" s="401"/>
      <c r="K83" s="402"/>
      <c r="L83" s="403"/>
      <c r="M83" s="401"/>
    </row>
    <row r="84" spans="1:13" s="404" customFormat="1" ht="23.25" customHeight="1">
      <c r="A84" s="492">
        <v>76</v>
      </c>
      <c r="B84" s="426" t="s">
        <v>824</v>
      </c>
      <c r="C84" s="401" t="s">
        <v>514</v>
      </c>
      <c r="D84" s="479">
        <v>999</v>
      </c>
      <c r="E84" s="398" t="s">
        <v>826</v>
      </c>
      <c r="F84" s="398" t="s">
        <v>831</v>
      </c>
      <c r="G84" s="398" t="s">
        <v>835</v>
      </c>
      <c r="H84" s="396" t="s">
        <v>584</v>
      </c>
      <c r="I84" s="401"/>
      <c r="J84" s="401"/>
      <c r="K84" s="402"/>
      <c r="L84" s="403"/>
      <c r="M84" s="401"/>
    </row>
    <row r="85" spans="1:13" s="404" customFormat="1" ht="23.25" customHeight="1">
      <c r="A85" s="492">
        <v>77</v>
      </c>
      <c r="B85" s="426" t="s">
        <v>824</v>
      </c>
      <c r="C85" s="401" t="s">
        <v>514</v>
      </c>
      <c r="D85" s="479">
        <v>30</v>
      </c>
      <c r="E85" s="398" t="s">
        <v>827</v>
      </c>
      <c r="F85" s="398" t="s">
        <v>832</v>
      </c>
      <c r="G85" s="398" t="s">
        <v>556</v>
      </c>
      <c r="H85" s="396" t="s">
        <v>586</v>
      </c>
      <c r="I85" s="401"/>
      <c r="J85" s="401"/>
      <c r="K85" s="402"/>
      <c r="L85" s="403"/>
      <c r="M85" s="401"/>
    </row>
    <row r="86" spans="1:13" s="404" customFormat="1" ht="23.25" customHeight="1">
      <c r="A86" s="492">
        <v>78</v>
      </c>
      <c r="B86" s="426" t="s">
        <v>825</v>
      </c>
      <c r="C86" s="401" t="s">
        <v>514</v>
      </c>
      <c r="D86" s="479">
        <v>800</v>
      </c>
      <c r="E86" s="398" t="s">
        <v>828</v>
      </c>
      <c r="F86" s="398" t="s">
        <v>833</v>
      </c>
      <c r="G86" s="398" t="s">
        <v>590</v>
      </c>
      <c r="H86" s="396" t="s">
        <v>586</v>
      </c>
      <c r="I86" s="401"/>
      <c r="J86" s="401"/>
      <c r="K86" s="402"/>
      <c r="L86" s="403"/>
      <c r="M86" s="401"/>
    </row>
    <row r="87" spans="1:13" s="404" customFormat="1" ht="23.25" customHeight="1">
      <c r="A87" s="492">
        <v>79</v>
      </c>
      <c r="B87" s="426" t="s">
        <v>825</v>
      </c>
      <c r="C87" s="401" t="s">
        <v>514</v>
      </c>
      <c r="D87" s="479">
        <v>550</v>
      </c>
      <c r="E87" s="398" t="s">
        <v>829</v>
      </c>
      <c r="F87" s="398" t="s">
        <v>834</v>
      </c>
      <c r="G87" s="398" t="s">
        <v>609</v>
      </c>
      <c r="H87" s="396" t="s">
        <v>586</v>
      </c>
      <c r="I87" s="401"/>
      <c r="J87" s="401"/>
      <c r="K87" s="402"/>
      <c r="L87" s="403"/>
      <c r="M87" s="401"/>
    </row>
    <row r="88" spans="1:13" s="404" customFormat="1" ht="23.25" customHeight="1">
      <c r="A88" s="492">
        <v>80</v>
      </c>
      <c r="B88" s="426" t="s">
        <v>836</v>
      </c>
      <c r="C88" s="401" t="s">
        <v>514</v>
      </c>
      <c r="D88" s="464">
        <v>600</v>
      </c>
      <c r="E88" s="398" t="s">
        <v>837</v>
      </c>
      <c r="F88" s="398" t="s">
        <v>838</v>
      </c>
      <c r="G88" s="398" t="s">
        <v>839</v>
      </c>
      <c r="H88" s="396" t="s">
        <v>586</v>
      </c>
      <c r="I88" s="401"/>
      <c r="J88" s="401"/>
      <c r="K88" s="402"/>
      <c r="L88" s="403"/>
      <c r="M88" s="401"/>
    </row>
    <row r="89" spans="1:13" s="404" customFormat="1" ht="23.25" customHeight="1">
      <c r="A89" s="492">
        <v>81</v>
      </c>
      <c r="B89" s="426" t="s">
        <v>840</v>
      </c>
      <c r="C89" s="401" t="s">
        <v>514</v>
      </c>
      <c r="D89" s="480">
        <v>30</v>
      </c>
      <c r="E89" s="398" t="s">
        <v>853</v>
      </c>
      <c r="F89" s="398" t="s">
        <v>996</v>
      </c>
      <c r="G89" s="398" t="s">
        <v>1143</v>
      </c>
      <c r="H89" s="427" t="s">
        <v>1284</v>
      </c>
      <c r="I89" s="401"/>
      <c r="J89" s="401"/>
      <c r="K89" s="402"/>
      <c r="L89" s="403"/>
      <c r="M89" s="401"/>
    </row>
    <row r="90" spans="1:13" s="404" customFormat="1" ht="23.25" customHeight="1">
      <c r="A90" s="492">
        <v>82</v>
      </c>
      <c r="B90" s="426" t="s">
        <v>841</v>
      </c>
      <c r="C90" s="401" t="s">
        <v>514</v>
      </c>
      <c r="D90" s="480">
        <v>5</v>
      </c>
      <c r="E90" s="398" t="s">
        <v>854</v>
      </c>
      <c r="F90" s="398" t="s">
        <v>997</v>
      </c>
      <c r="G90" s="398" t="s">
        <v>1144</v>
      </c>
      <c r="H90" s="427" t="s">
        <v>1285</v>
      </c>
      <c r="I90" s="401"/>
      <c r="J90" s="401"/>
      <c r="K90" s="402"/>
      <c r="L90" s="403"/>
      <c r="M90" s="401"/>
    </row>
    <row r="91" spans="1:13" s="404" customFormat="1" ht="23.25" customHeight="1">
      <c r="A91" s="492">
        <v>83</v>
      </c>
      <c r="B91" s="426" t="s">
        <v>840</v>
      </c>
      <c r="C91" s="401" t="s">
        <v>514</v>
      </c>
      <c r="D91" s="480">
        <v>80</v>
      </c>
      <c r="E91" s="398" t="s">
        <v>855</v>
      </c>
      <c r="F91" s="398" t="s">
        <v>998</v>
      </c>
      <c r="G91" s="398" t="s">
        <v>1145</v>
      </c>
      <c r="H91" s="427" t="s">
        <v>1285</v>
      </c>
      <c r="I91" s="401"/>
      <c r="J91" s="401"/>
      <c r="K91" s="402"/>
      <c r="L91" s="403"/>
      <c r="M91" s="401"/>
    </row>
    <row r="92" spans="1:13" s="404" customFormat="1" ht="23.25" customHeight="1">
      <c r="A92" s="492">
        <v>84</v>
      </c>
      <c r="B92" s="426" t="s">
        <v>840</v>
      </c>
      <c r="C92" s="401" t="s">
        <v>514</v>
      </c>
      <c r="D92" s="480">
        <v>2</v>
      </c>
      <c r="E92" s="398" t="s">
        <v>856</v>
      </c>
      <c r="F92" s="398" t="s">
        <v>999</v>
      </c>
      <c r="G92" s="398" t="s">
        <v>1146</v>
      </c>
      <c r="H92" s="427" t="s">
        <v>1285</v>
      </c>
      <c r="I92" s="401"/>
      <c r="J92" s="401"/>
      <c r="K92" s="402"/>
      <c r="L92" s="403"/>
      <c r="M92" s="401"/>
    </row>
    <row r="93" spans="1:13" s="404" customFormat="1" ht="23.25" customHeight="1">
      <c r="A93" s="492">
        <v>85</v>
      </c>
      <c r="B93" s="426" t="s">
        <v>840</v>
      </c>
      <c r="C93" s="401" t="s">
        <v>514</v>
      </c>
      <c r="D93" s="480">
        <v>170</v>
      </c>
      <c r="E93" s="398" t="s">
        <v>857</v>
      </c>
      <c r="F93" s="398" t="s">
        <v>1000</v>
      </c>
      <c r="G93" s="398" t="s">
        <v>1147</v>
      </c>
      <c r="H93" s="427" t="s">
        <v>1285</v>
      </c>
      <c r="I93" s="401"/>
      <c r="J93" s="401"/>
      <c r="K93" s="402"/>
      <c r="L93" s="403"/>
      <c r="M93" s="401"/>
    </row>
    <row r="94" spans="1:13" s="404" customFormat="1" ht="23.25" customHeight="1">
      <c r="A94" s="492">
        <v>86</v>
      </c>
      <c r="B94" s="426" t="s">
        <v>840</v>
      </c>
      <c r="C94" s="401" t="s">
        <v>514</v>
      </c>
      <c r="D94" s="480">
        <v>100</v>
      </c>
      <c r="E94" s="398" t="s">
        <v>858</v>
      </c>
      <c r="F94" s="398" t="s">
        <v>1001</v>
      </c>
      <c r="G94" s="398" t="s">
        <v>1148</v>
      </c>
      <c r="H94" s="427" t="s">
        <v>1284</v>
      </c>
      <c r="I94" s="401"/>
      <c r="J94" s="401"/>
      <c r="K94" s="402"/>
      <c r="L94" s="403"/>
      <c r="M94" s="401"/>
    </row>
    <row r="95" spans="1:13" s="404" customFormat="1" ht="23.25" customHeight="1">
      <c r="A95" s="492">
        <v>87</v>
      </c>
      <c r="B95" s="426" t="s">
        <v>840</v>
      </c>
      <c r="C95" s="401" t="s">
        <v>514</v>
      </c>
      <c r="D95" s="480">
        <v>50</v>
      </c>
      <c r="E95" s="398" t="s">
        <v>859</v>
      </c>
      <c r="F95" s="398" t="s">
        <v>1002</v>
      </c>
      <c r="G95" s="398" t="s">
        <v>1149</v>
      </c>
      <c r="H95" s="427" t="s">
        <v>1285</v>
      </c>
      <c r="I95" s="401"/>
      <c r="J95" s="401"/>
      <c r="K95" s="402"/>
      <c r="L95" s="403"/>
      <c r="M95" s="401"/>
    </row>
    <row r="96" spans="1:13" s="404" customFormat="1" ht="23.25" customHeight="1">
      <c r="A96" s="492">
        <v>88</v>
      </c>
      <c r="B96" s="426" t="s">
        <v>840</v>
      </c>
      <c r="C96" s="401" t="s">
        <v>514</v>
      </c>
      <c r="D96" s="480">
        <v>2</v>
      </c>
      <c r="E96" s="398" t="s">
        <v>860</v>
      </c>
      <c r="F96" s="398" t="s">
        <v>1003</v>
      </c>
      <c r="G96" s="398" t="s">
        <v>1150</v>
      </c>
      <c r="H96" s="427" t="s">
        <v>1284</v>
      </c>
      <c r="I96" s="401"/>
      <c r="J96" s="401"/>
      <c r="K96" s="402"/>
      <c r="L96" s="403"/>
      <c r="M96" s="401"/>
    </row>
    <row r="97" spans="1:13" s="404" customFormat="1" ht="23.25" customHeight="1">
      <c r="A97" s="492">
        <v>89</v>
      </c>
      <c r="B97" s="426" t="s">
        <v>840</v>
      </c>
      <c r="C97" s="401" t="s">
        <v>514</v>
      </c>
      <c r="D97" s="480">
        <v>20</v>
      </c>
      <c r="E97" s="398" t="s">
        <v>861</v>
      </c>
      <c r="F97" s="398" t="s">
        <v>1004</v>
      </c>
      <c r="G97" s="398" t="s">
        <v>1151</v>
      </c>
      <c r="H97" s="427" t="s">
        <v>1285</v>
      </c>
      <c r="I97" s="401"/>
      <c r="J97" s="401"/>
      <c r="K97" s="402"/>
      <c r="L97" s="403"/>
      <c r="M97" s="401"/>
    </row>
    <row r="98" spans="1:13" s="404" customFormat="1" ht="23.25" customHeight="1">
      <c r="A98" s="492">
        <v>90</v>
      </c>
      <c r="B98" s="426" t="s">
        <v>840</v>
      </c>
      <c r="C98" s="401" t="s">
        <v>514</v>
      </c>
      <c r="D98" s="480">
        <v>10</v>
      </c>
      <c r="E98" s="398" t="s">
        <v>862</v>
      </c>
      <c r="F98" s="398" t="s">
        <v>1005</v>
      </c>
      <c r="G98" s="398" t="s">
        <v>1152</v>
      </c>
      <c r="H98" s="427" t="s">
        <v>1285</v>
      </c>
      <c r="I98" s="401"/>
      <c r="J98" s="401"/>
      <c r="K98" s="402"/>
      <c r="L98" s="403"/>
      <c r="M98" s="401"/>
    </row>
    <row r="99" spans="1:13" s="404" customFormat="1" ht="23.25" customHeight="1">
      <c r="A99" s="492">
        <v>91</v>
      </c>
      <c r="B99" s="426" t="s">
        <v>840</v>
      </c>
      <c r="C99" s="401" t="s">
        <v>514</v>
      </c>
      <c r="D99" s="480">
        <v>50</v>
      </c>
      <c r="E99" s="398" t="s">
        <v>863</v>
      </c>
      <c r="F99" s="398" t="s">
        <v>1006</v>
      </c>
      <c r="G99" s="398" t="s">
        <v>1153</v>
      </c>
      <c r="H99" s="427" t="s">
        <v>1285</v>
      </c>
      <c r="I99" s="401"/>
      <c r="J99" s="401"/>
      <c r="K99" s="402"/>
      <c r="L99" s="403"/>
      <c r="M99" s="401"/>
    </row>
    <row r="100" spans="1:13" s="404" customFormat="1" ht="23.25" customHeight="1">
      <c r="A100" s="492">
        <v>92</v>
      </c>
      <c r="B100" s="426" t="s">
        <v>840</v>
      </c>
      <c r="C100" s="401" t="s">
        <v>514</v>
      </c>
      <c r="D100" s="480">
        <v>10</v>
      </c>
      <c r="E100" s="398" t="s">
        <v>864</v>
      </c>
      <c r="F100" s="398" t="s">
        <v>1007</v>
      </c>
      <c r="G100" s="398" t="s">
        <v>1154</v>
      </c>
      <c r="H100" s="427" t="s">
        <v>1285</v>
      </c>
      <c r="I100" s="401"/>
      <c r="J100" s="401"/>
      <c r="K100" s="402"/>
      <c r="L100" s="403"/>
      <c r="M100" s="401"/>
    </row>
    <row r="101" spans="1:13" s="404" customFormat="1" ht="23.25" customHeight="1">
      <c r="A101" s="492">
        <v>93</v>
      </c>
      <c r="B101" s="426" t="s">
        <v>840</v>
      </c>
      <c r="C101" s="401" t="s">
        <v>514</v>
      </c>
      <c r="D101" s="480">
        <v>25</v>
      </c>
      <c r="E101" s="398" t="s">
        <v>865</v>
      </c>
      <c r="F101" s="398" t="s">
        <v>1008</v>
      </c>
      <c r="G101" s="398" t="s">
        <v>1155</v>
      </c>
      <c r="H101" s="427" t="s">
        <v>1285</v>
      </c>
      <c r="I101" s="401"/>
      <c r="J101" s="401"/>
      <c r="K101" s="402"/>
      <c r="L101" s="403"/>
      <c r="M101" s="401"/>
    </row>
    <row r="102" spans="1:13" s="404" customFormat="1" ht="23.25" customHeight="1">
      <c r="A102" s="492">
        <v>94</v>
      </c>
      <c r="B102" s="426" t="s">
        <v>840</v>
      </c>
      <c r="C102" s="401" t="s">
        <v>514</v>
      </c>
      <c r="D102" s="480">
        <v>50</v>
      </c>
      <c r="E102" s="398" t="s">
        <v>866</v>
      </c>
      <c r="F102" s="398" t="s">
        <v>1009</v>
      </c>
      <c r="G102" s="398" t="s">
        <v>1156</v>
      </c>
      <c r="H102" s="427" t="s">
        <v>1285</v>
      </c>
      <c r="I102" s="401"/>
      <c r="J102" s="401"/>
      <c r="K102" s="402"/>
      <c r="L102" s="403"/>
      <c r="M102" s="401"/>
    </row>
    <row r="103" spans="1:13" s="404" customFormat="1" ht="23.25" customHeight="1">
      <c r="A103" s="492">
        <v>95</v>
      </c>
      <c r="B103" s="426" t="s">
        <v>840</v>
      </c>
      <c r="C103" s="401" t="s">
        <v>514</v>
      </c>
      <c r="D103" s="480">
        <v>50</v>
      </c>
      <c r="E103" s="398" t="s">
        <v>867</v>
      </c>
      <c r="F103" s="398" t="s">
        <v>1010</v>
      </c>
      <c r="G103" s="398" t="s">
        <v>1157</v>
      </c>
      <c r="H103" s="427" t="s">
        <v>1284</v>
      </c>
      <c r="I103" s="401"/>
      <c r="J103" s="401"/>
      <c r="K103" s="402"/>
      <c r="L103" s="403"/>
      <c r="M103" s="401"/>
    </row>
    <row r="104" spans="1:13" s="404" customFormat="1" ht="23.25" customHeight="1">
      <c r="A104" s="492">
        <v>96</v>
      </c>
      <c r="B104" s="426" t="s">
        <v>840</v>
      </c>
      <c r="C104" s="401" t="s">
        <v>514</v>
      </c>
      <c r="D104" s="480">
        <v>100</v>
      </c>
      <c r="E104" s="398" t="s">
        <v>868</v>
      </c>
      <c r="F104" s="398" t="s">
        <v>1011</v>
      </c>
      <c r="G104" s="398" t="s">
        <v>1158</v>
      </c>
      <c r="H104" s="427" t="s">
        <v>1284</v>
      </c>
      <c r="I104" s="401"/>
      <c r="J104" s="401"/>
      <c r="K104" s="402"/>
      <c r="L104" s="403"/>
      <c r="M104" s="401"/>
    </row>
    <row r="105" spans="1:13" s="404" customFormat="1" ht="23.25" customHeight="1">
      <c r="A105" s="492">
        <v>97</v>
      </c>
      <c r="B105" s="426" t="s">
        <v>840</v>
      </c>
      <c r="C105" s="401" t="s">
        <v>514</v>
      </c>
      <c r="D105" s="480">
        <v>10</v>
      </c>
      <c r="E105" s="398" t="s">
        <v>869</v>
      </c>
      <c r="F105" s="398" t="s">
        <v>1012</v>
      </c>
      <c r="G105" s="398" t="s">
        <v>1159</v>
      </c>
      <c r="H105" s="427" t="s">
        <v>1284</v>
      </c>
      <c r="I105" s="401"/>
      <c r="J105" s="401"/>
      <c r="K105" s="402"/>
      <c r="L105" s="403"/>
      <c r="M105" s="401"/>
    </row>
    <row r="106" spans="1:13" s="404" customFormat="1" ht="23.25" customHeight="1">
      <c r="A106" s="492">
        <v>98</v>
      </c>
      <c r="B106" s="426" t="s">
        <v>840</v>
      </c>
      <c r="C106" s="401" t="s">
        <v>514</v>
      </c>
      <c r="D106" s="480">
        <v>20</v>
      </c>
      <c r="E106" s="398" t="s">
        <v>870</v>
      </c>
      <c r="F106" s="398" t="s">
        <v>1013</v>
      </c>
      <c r="G106" s="398" t="s">
        <v>1160</v>
      </c>
      <c r="H106" s="427" t="s">
        <v>1284</v>
      </c>
      <c r="I106" s="401"/>
      <c r="J106" s="401"/>
      <c r="K106" s="402"/>
      <c r="L106" s="403"/>
      <c r="M106" s="401"/>
    </row>
    <row r="107" spans="1:13" s="404" customFormat="1" ht="23.25" customHeight="1">
      <c r="A107" s="492">
        <v>99</v>
      </c>
      <c r="B107" s="426" t="s">
        <v>840</v>
      </c>
      <c r="C107" s="401" t="s">
        <v>514</v>
      </c>
      <c r="D107" s="480">
        <v>10</v>
      </c>
      <c r="E107" s="398" t="s">
        <v>871</v>
      </c>
      <c r="F107" s="398" t="s">
        <v>1014</v>
      </c>
      <c r="G107" s="398" t="s">
        <v>1161</v>
      </c>
      <c r="H107" s="427" t="s">
        <v>1284</v>
      </c>
      <c r="I107" s="401"/>
      <c r="J107" s="401"/>
      <c r="K107" s="402"/>
      <c r="L107" s="403"/>
      <c r="M107" s="401"/>
    </row>
    <row r="108" spans="1:13" s="404" customFormat="1" ht="23.25" customHeight="1">
      <c r="A108" s="492">
        <v>100</v>
      </c>
      <c r="B108" s="426" t="s">
        <v>840</v>
      </c>
      <c r="C108" s="401" t="s">
        <v>514</v>
      </c>
      <c r="D108" s="480">
        <v>5</v>
      </c>
      <c r="E108" s="398" t="s">
        <v>872</v>
      </c>
      <c r="F108" s="398" t="s">
        <v>1015</v>
      </c>
      <c r="G108" s="398" t="s">
        <v>1162</v>
      </c>
      <c r="H108" s="427" t="s">
        <v>1284</v>
      </c>
      <c r="I108" s="401"/>
      <c r="J108" s="401"/>
      <c r="K108" s="402"/>
      <c r="L108" s="403"/>
      <c r="M108" s="401"/>
    </row>
    <row r="109" spans="1:13" s="404" customFormat="1" ht="23.25" customHeight="1">
      <c r="A109" s="492">
        <v>101</v>
      </c>
      <c r="B109" s="426" t="s">
        <v>840</v>
      </c>
      <c r="C109" s="401" t="s">
        <v>514</v>
      </c>
      <c r="D109" s="480">
        <v>100</v>
      </c>
      <c r="E109" s="398" t="s">
        <v>873</v>
      </c>
      <c r="F109" s="398" t="s">
        <v>1016</v>
      </c>
      <c r="G109" s="398" t="s">
        <v>1163</v>
      </c>
      <c r="H109" s="427" t="s">
        <v>1284</v>
      </c>
      <c r="I109" s="401"/>
      <c r="J109" s="401"/>
      <c r="K109" s="402"/>
      <c r="L109" s="403"/>
      <c r="M109" s="401"/>
    </row>
    <row r="110" spans="1:13" s="404" customFormat="1" ht="23.25" customHeight="1">
      <c r="A110" s="492">
        <v>102</v>
      </c>
      <c r="B110" s="426" t="s">
        <v>840</v>
      </c>
      <c r="C110" s="401" t="s">
        <v>514</v>
      </c>
      <c r="D110" s="480">
        <v>50</v>
      </c>
      <c r="E110" s="398" t="s">
        <v>874</v>
      </c>
      <c r="F110" s="398" t="s">
        <v>1017</v>
      </c>
      <c r="G110" s="398" t="s">
        <v>1164</v>
      </c>
      <c r="H110" s="427" t="s">
        <v>1284</v>
      </c>
      <c r="I110" s="401"/>
      <c r="J110" s="401"/>
      <c r="K110" s="402"/>
      <c r="L110" s="403"/>
      <c r="M110" s="401"/>
    </row>
    <row r="111" spans="1:13" s="404" customFormat="1" ht="23.25" customHeight="1">
      <c r="A111" s="492">
        <v>103</v>
      </c>
      <c r="B111" s="426" t="s">
        <v>840</v>
      </c>
      <c r="C111" s="401" t="s">
        <v>514</v>
      </c>
      <c r="D111" s="480">
        <v>50</v>
      </c>
      <c r="E111" s="398" t="s">
        <v>875</v>
      </c>
      <c r="F111" s="398" t="s">
        <v>1018</v>
      </c>
      <c r="G111" s="398" t="s">
        <v>1165</v>
      </c>
      <c r="H111" s="427" t="s">
        <v>1284</v>
      </c>
      <c r="I111" s="401"/>
      <c r="J111" s="401"/>
      <c r="K111" s="402"/>
      <c r="L111" s="403"/>
      <c r="M111" s="401"/>
    </row>
    <row r="112" spans="1:13" s="404" customFormat="1" ht="23.25" customHeight="1">
      <c r="A112" s="492">
        <v>104</v>
      </c>
      <c r="B112" s="426" t="s">
        <v>840</v>
      </c>
      <c r="C112" s="401" t="s">
        <v>514</v>
      </c>
      <c r="D112" s="480">
        <v>50</v>
      </c>
      <c r="E112" s="398" t="s">
        <v>876</v>
      </c>
      <c r="F112" s="398" t="s">
        <v>1019</v>
      </c>
      <c r="G112" s="398" t="s">
        <v>1166</v>
      </c>
      <c r="H112" s="427" t="s">
        <v>1284</v>
      </c>
      <c r="I112" s="401"/>
      <c r="J112" s="401"/>
      <c r="K112" s="402"/>
      <c r="L112" s="403"/>
      <c r="M112" s="401"/>
    </row>
    <row r="113" spans="1:13" s="404" customFormat="1" ht="23.25" customHeight="1">
      <c r="A113" s="492">
        <v>105</v>
      </c>
      <c r="B113" s="426" t="s">
        <v>840</v>
      </c>
      <c r="C113" s="401" t="s">
        <v>514</v>
      </c>
      <c r="D113" s="480">
        <v>50</v>
      </c>
      <c r="E113" s="398" t="s">
        <v>877</v>
      </c>
      <c r="F113" s="398" t="s">
        <v>1020</v>
      </c>
      <c r="G113" s="398" t="s">
        <v>1167</v>
      </c>
      <c r="H113" s="427" t="s">
        <v>1284</v>
      </c>
      <c r="I113" s="401"/>
      <c r="J113" s="401"/>
      <c r="K113" s="402"/>
      <c r="L113" s="403"/>
      <c r="M113" s="401"/>
    </row>
    <row r="114" spans="1:13" s="404" customFormat="1" ht="23.25" customHeight="1">
      <c r="A114" s="492">
        <v>106</v>
      </c>
      <c r="B114" s="426" t="s">
        <v>840</v>
      </c>
      <c r="C114" s="401" t="s">
        <v>514</v>
      </c>
      <c r="D114" s="480">
        <v>500</v>
      </c>
      <c r="E114" s="398" t="s">
        <v>878</v>
      </c>
      <c r="F114" s="398" t="s">
        <v>1021</v>
      </c>
      <c r="G114" s="398" t="s">
        <v>1168</v>
      </c>
      <c r="H114" s="427" t="s">
        <v>1284</v>
      </c>
      <c r="I114" s="401"/>
      <c r="J114" s="401"/>
      <c r="K114" s="402"/>
      <c r="L114" s="403"/>
      <c r="M114" s="401"/>
    </row>
    <row r="115" spans="1:13" s="404" customFormat="1" ht="23.25" customHeight="1">
      <c r="A115" s="492">
        <v>107</v>
      </c>
      <c r="B115" s="426" t="s">
        <v>840</v>
      </c>
      <c r="C115" s="401" t="s">
        <v>514</v>
      </c>
      <c r="D115" s="480">
        <v>20</v>
      </c>
      <c r="E115" s="398" t="s">
        <v>879</v>
      </c>
      <c r="F115" s="398" t="s">
        <v>1022</v>
      </c>
      <c r="G115" s="398" t="s">
        <v>1169</v>
      </c>
      <c r="H115" s="427" t="s">
        <v>1284</v>
      </c>
      <c r="I115" s="401"/>
      <c r="J115" s="401"/>
      <c r="K115" s="402"/>
      <c r="L115" s="403"/>
      <c r="M115" s="401"/>
    </row>
    <row r="116" spans="1:13" s="404" customFormat="1" ht="23.25" customHeight="1">
      <c r="A116" s="492">
        <v>108</v>
      </c>
      <c r="B116" s="426" t="s">
        <v>840</v>
      </c>
      <c r="C116" s="401" t="s">
        <v>514</v>
      </c>
      <c r="D116" s="480">
        <v>100</v>
      </c>
      <c r="E116" s="398" t="s">
        <v>880</v>
      </c>
      <c r="F116" s="398" t="s">
        <v>1023</v>
      </c>
      <c r="G116" s="398" t="s">
        <v>1170</v>
      </c>
      <c r="H116" s="427" t="s">
        <v>1284</v>
      </c>
      <c r="I116" s="401"/>
      <c r="J116" s="401"/>
      <c r="K116" s="402"/>
      <c r="L116" s="403"/>
      <c r="M116" s="401"/>
    </row>
    <row r="117" spans="1:13" s="404" customFormat="1" ht="23.25" customHeight="1">
      <c r="A117" s="492">
        <v>109</v>
      </c>
      <c r="B117" s="426" t="s">
        <v>840</v>
      </c>
      <c r="C117" s="401" t="s">
        <v>514</v>
      </c>
      <c r="D117" s="480">
        <v>100</v>
      </c>
      <c r="E117" s="398" t="s">
        <v>881</v>
      </c>
      <c r="F117" s="398" t="s">
        <v>1024</v>
      </c>
      <c r="G117" s="398" t="s">
        <v>1171</v>
      </c>
      <c r="H117" s="427" t="s">
        <v>1284</v>
      </c>
      <c r="I117" s="401"/>
      <c r="J117" s="401"/>
      <c r="K117" s="402"/>
      <c r="L117" s="403"/>
      <c r="M117" s="401"/>
    </row>
    <row r="118" spans="1:13" s="404" customFormat="1" ht="23.25" customHeight="1">
      <c r="A118" s="492">
        <v>110</v>
      </c>
      <c r="B118" s="426" t="s">
        <v>840</v>
      </c>
      <c r="C118" s="401" t="s">
        <v>514</v>
      </c>
      <c r="D118" s="480">
        <v>200</v>
      </c>
      <c r="E118" s="398" t="s">
        <v>882</v>
      </c>
      <c r="F118" s="398" t="s">
        <v>1025</v>
      </c>
      <c r="G118" s="398" t="s">
        <v>1172</v>
      </c>
      <c r="H118" s="427" t="s">
        <v>1284</v>
      </c>
      <c r="I118" s="401"/>
      <c r="J118" s="401"/>
      <c r="K118" s="402"/>
      <c r="L118" s="403"/>
      <c r="M118" s="401"/>
    </row>
    <row r="119" spans="1:13" s="404" customFormat="1" ht="23.25" customHeight="1">
      <c r="A119" s="492">
        <v>111</v>
      </c>
      <c r="B119" s="426" t="s">
        <v>840</v>
      </c>
      <c r="C119" s="401" t="s">
        <v>514</v>
      </c>
      <c r="D119" s="480">
        <v>50</v>
      </c>
      <c r="E119" s="398" t="s">
        <v>883</v>
      </c>
      <c r="F119" s="398" t="s">
        <v>1026</v>
      </c>
      <c r="G119" s="398" t="s">
        <v>1173</v>
      </c>
      <c r="H119" s="427" t="s">
        <v>1284</v>
      </c>
      <c r="I119" s="401"/>
      <c r="J119" s="401"/>
      <c r="K119" s="402"/>
      <c r="L119" s="403"/>
      <c r="M119" s="401"/>
    </row>
    <row r="120" spans="1:13" s="404" customFormat="1" ht="23.25" customHeight="1">
      <c r="A120" s="492">
        <v>112</v>
      </c>
      <c r="B120" s="426" t="s">
        <v>840</v>
      </c>
      <c r="C120" s="401" t="s">
        <v>514</v>
      </c>
      <c r="D120" s="480">
        <v>30</v>
      </c>
      <c r="E120" s="398" t="s">
        <v>884</v>
      </c>
      <c r="F120" s="398" t="s">
        <v>1027</v>
      </c>
      <c r="G120" s="398" t="s">
        <v>1174</v>
      </c>
      <c r="H120" s="427" t="s">
        <v>1284</v>
      </c>
      <c r="I120" s="401"/>
      <c r="J120" s="401"/>
      <c r="K120" s="402"/>
      <c r="L120" s="403"/>
      <c r="M120" s="401"/>
    </row>
    <row r="121" spans="1:13" s="404" customFormat="1" ht="23.25" customHeight="1">
      <c r="A121" s="492">
        <v>113</v>
      </c>
      <c r="B121" s="426" t="s">
        <v>840</v>
      </c>
      <c r="C121" s="401" t="s">
        <v>514</v>
      </c>
      <c r="D121" s="480">
        <v>25</v>
      </c>
      <c r="E121" s="398" t="s">
        <v>885</v>
      </c>
      <c r="F121" s="398" t="s">
        <v>1028</v>
      </c>
      <c r="G121" s="398" t="s">
        <v>1175</v>
      </c>
      <c r="H121" s="427" t="s">
        <v>1284</v>
      </c>
      <c r="I121" s="401"/>
      <c r="J121" s="401"/>
      <c r="K121" s="402"/>
      <c r="L121" s="403"/>
      <c r="M121" s="401"/>
    </row>
    <row r="122" spans="1:13" s="404" customFormat="1" ht="23.25" customHeight="1">
      <c r="A122" s="492">
        <v>114</v>
      </c>
      <c r="B122" s="426" t="s">
        <v>840</v>
      </c>
      <c r="C122" s="401" t="s">
        <v>514</v>
      </c>
      <c r="D122" s="480">
        <v>30</v>
      </c>
      <c r="E122" s="398" t="s">
        <v>886</v>
      </c>
      <c r="F122" s="398" t="s">
        <v>1029</v>
      </c>
      <c r="G122" s="398" t="s">
        <v>1176</v>
      </c>
      <c r="H122" s="427" t="s">
        <v>1284</v>
      </c>
      <c r="I122" s="401"/>
      <c r="J122" s="401"/>
      <c r="K122" s="402"/>
      <c r="L122" s="403"/>
      <c r="M122" s="401"/>
    </row>
    <row r="123" spans="1:13" s="404" customFormat="1" ht="23.25" customHeight="1">
      <c r="A123" s="492">
        <v>115</v>
      </c>
      <c r="B123" s="426" t="s">
        <v>840</v>
      </c>
      <c r="C123" s="401" t="s">
        <v>514</v>
      </c>
      <c r="D123" s="480">
        <v>50</v>
      </c>
      <c r="E123" s="398" t="s">
        <v>887</v>
      </c>
      <c r="F123" s="398" t="s">
        <v>1030</v>
      </c>
      <c r="G123" s="398" t="s">
        <v>1177</v>
      </c>
      <c r="H123" s="427" t="s">
        <v>1284</v>
      </c>
      <c r="I123" s="401"/>
      <c r="J123" s="401"/>
      <c r="K123" s="402"/>
      <c r="L123" s="403"/>
      <c r="M123" s="401"/>
    </row>
    <row r="124" spans="1:13" s="404" customFormat="1" ht="23.25" customHeight="1">
      <c r="A124" s="492">
        <v>116</v>
      </c>
      <c r="B124" s="426" t="s">
        <v>840</v>
      </c>
      <c r="C124" s="401" t="s">
        <v>514</v>
      </c>
      <c r="D124" s="480">
        <v>20</v>
      </c>
      <c r="E124" s="398" t="s">
        <v>888</v>
      </c>
      <c r="F124" s="398" t="s">
        <v>1031</v>
      </c>
      <c r="G124" s="398" t="s">
        <v>1178</v>
      </c>
      <c r="H124" s="427" t="s">
        <v>1284</v>
      </c>
      <c r="I124" s="401"/>
      <c r="J124" s="401"/>
      <c r="K124" s="402"/>
      <c r="L124" s="403"/>
      <c r="M124" s="401"/>
    </row>
    <row r="125" spans="1:13" s="404" customFormat="1" ht="23.25" customHeight="1">
      <c r="A125" s="492">
        <v>117</v>
      </c>
      <c r="B125" s="426" t="s">
        <v>840</v>
      </c>
      <c r="C125" s="401" t="s">
        <v>514</v>
      </c>
      <c r="D125" s="480">
        <v>30</v>
      </c>
      <c r="E125" s="398" t="s">
        <v>889</v>
      </c>
      <c r="F125" s="398" t="s">
        <v>1032</v>
      </c>
      <c r="G125" s="398" t="s">
        <v>1179</v>
      </c>
      <c r="H125" s="427" t="s">
        <v>1284</v>
      </c>
      <c r="I125" s="401"/>
      <c r="J125" s="401"/>
      <c r="K125" s="402"/>
      <c r="L125" s="403"/>
      <c r="M125" s="401"/>
    </row>
    <row r="126" spans="1:13" s="404" customFormat="1" ht="23.25" customHeight="1">
      <c r="A126" s="492">
        <v>118</v>
      </c>
      <c r="B126" s="426" t="s">
        <v>840</v>
      </c>
      <c r="C126" s="401" t="s">
        <v>514</v>
      </c>
      <c r="D126" s="480">
        <v>50</v>
      </c>
      <c r="E126" s="398" t="s">
        <v>890</v>
      </c>
      <c r="F126" s="398" t="s">
        <v>1033</v>
      </c>
      <c r="G126" s="398" t="s">
        <v>1180</v>
      </c>
      <c r="H126" s="427" t="s">
        <v>1284</v>
      </c>
      <c r="I126" s="401"/>
      <c r="J126" s="401"/>
      <c r="K126" s="402"/>
      <c r="L126" s="403"/>
      <c r="M126" s="401"/>
    </row>
    <row r="127" spans="1:13" s="404" customFormat="1" ht="23.25" customHeight="1">
      <c r="A127" s="492">
        <v>119</v>
      </c>
      <c r="B127" s="426" t="s">
        <v>840</v>
      </c>
      <c r="C127" s="401" t="s">
        <v>514</v>
      </c>
      <c r="D127" s="480">
        <v>40</v>
      </c>
      <c r="E127" s="398" t="s">
        <v>891</v>
      </c>
      <c r="F127" s="398" t="s">
        <v>1034</v>
      </c>
      <c r="G127" s="398" t="s">
        <v>1181</v>
      </c>
      <c r="H127" s="427" t="s">
        <v>1284</v>
      </c>
      <c r="I127" s="401"/>
      <c r="J127" s="401"/>
      <c r="K127" s="402"/>
      <c r="L127" s="403"/>
      <c r="M127" s="401"/>
    </row>
    <row r="128" spans="1:13" s="404" customFormat="1" ht="23.25" customHeight="1">
      <c r="A128" s="492">
        <v>120</v>
      </c>
      <c r="B128" s="426" t="s">
        <v>840</v>
      </c>
      <c r="C128" s="401" t="s">
        <v>514</v>
      </c>
      <c r="D128" s="480">
        <v>50</v>
      </c>
      <c r="E128" s="398" t="s">
        <v>892</v>
      </c>
      <c r="F128" s="398" t="s">
        <v>1035</v>
      </c>
      <c r="G128" s="398" t="s">
        <v>1182</v>
      </c>
      <c r="H128" s="427" t="s">
        <v>1284</v>
      </c>
      <c r="I128" s="401"/>
      <c r="J128" s="401"/>
      <c r="K128" s="402"/>
      <c r="L128" s="403"/>
      <c r="M128" s="401"/>
    </row>
    <row r="129" spans="1:13" s="404" customFormat="1" ht="23.25" customHeight="1">
      <c r="A129" s="492">
        <v>121</v>
      </c>
      <c r="B129" s="426" t="s">
        <v>840</v>
      </c>
      <c r="C129" s="401" t="s">
        <v>514</v>
      </c>
      <c r="D129" s="480">
        <v>50</v>
      </c>
      <c r="E129" s="398" t="s">
        <v>893</v>
      </c>
      <c r="F129" s="398" t="s">
        <v>1036</v>
      </c>
      <c r="G129" s="398" t="s">
        <v>1183</v>
      </c>
      <c r="H129" s="427" t="s">
        <v>1284</v>
      </c>
      <c r="I129" s="401"/>
      <c r="J129" s="401"/>
      <c r="K129" s="402"/>
      <c r="L129" s="403"/>
      <c r="M129" s="401"/>
    </row>
    <row r="130" spans="1:13" s="404" customFormat="1" ht="23.25" customHeight="1">
      <c r="A130" s="492">
        <v>122</v>
      </c>
      <c r="B130" s="426" t="s">
        <v>840</v>
      </c>
      <c r="C130" s="401" t="s">
        <v>514</v>
      </c>
      <c r="D130" s="480">
        <v>10</v>
      </c>
      <c r="E130" s="398" t="s">
        <v>894</v>
      </c>
      <c r="F130" s="398" t="s">
        <v>1037</v>
      </c>
      <c r="G130" s="398" t="s">
        <v>1184</v>
      </c>
      <c r="H130" s="427" t="s">
        <v>1284</v>
      </c>
      <c r="I130" s="401"/>
      <c r="J130" s="401"/>
      <c r="K130" s="402"/>
      <c r="L130" s="403"/>
      <c r="M130" s="401"/>
    </row>
    <row r="131" spans="1:13" s="404" customFormat="1" ht="23.25" customHeight="1">
      <c r="A131" s="492">
        <v>123</v>
      </c>
      <c r="B131" s="426" t="s">
        <v>840</v>
      </c>
      <c r="C131" s="401" t="s">
        <v>514</v>
      </c>
      <c r="D131" s="480">
        <v>10</v>
      </c>
      <c r="E131" s="398" t="s">
        <v>895</v>
      </c>
      <c r="F131" s="398" t="s">
        <v>1038</v>
      </c>
      <c r="G131" s="398" t="s">
        <v>1185</v>
      </c>
      <c r="H131" s="427" t="s">
        <v>1285</v>
      </c>
      <c r="I131" s="401"/>
      <c r="J131" s="401"/>
      <c r="K131" s="402"/>
      <c r="L131" s="403"/>
      <c r="M131" s="401"/>
    </row>
    <row r="132" spans="1:13" s="404" customFormat="1" ht="23.25" customHeight="1">
      <c r="A132" s="492">
        <v>124</v>
      </c>
      <c r="B132" s="426" t="s">
        <v>840</v>
      </c>
      <c r="C132" s="401" t="s">
        <v>514</v>
      </c>
      <c r="D132" s="480">
        <v>10</v>
      </c>
      <c r="E132" s="398" t="s">
        <v>896</v>
      </c>
      <c r="F132" s="398" t="s">
        <v>1039</v>
      </c>
      <c r="G132" s="398" t="s">
        <v>1186</v>
      </c>
      <c r="H132" s="427" t="s">
        <v>1285</v>
      </c>
      <c r="I132" s="401"/>
      <c r="J132" s="401"/>
      <c r="K132" s="402"/>
      <c r="L132" s="403"/>
      <c r="M132" s="401"/>
    </row>
    <row r="133" spans="1:13" s="404" customFormat="1" ht="23.25" customHeight="1">
      <c r="A133" s="492">
        <v>125</v>
      </c>
      <c r="B133" s="426" t="s">
        <v>840</v>
      </c>
      <c r="C133" s="401" t="s">
        <v>514</v>
      </c>
      <c r="D133" s="480">
        <v>30</v>
      </c>
      <c r="E133" s="398" t="s">
        <v>897</v>
      </c>
      <c r="F133" s="398" t="s">
        <v>1040</v>
      </c>
      <c r="G133" s="398" t="s">
        <v>1187</v>
      </c>
      <c r="H133" s="427" t="s">
        <v>1285</v>
      </c>
      <c r="I133" s="401"/>
      <c r="J133" s="401"/>
      <c r="K133" s="402"/>
      <c r="L133" s="403"/>
      <c r="M133" s="401"/>
    </row>
    <row r="134" spans="1:13" s="404" customFormat="1" ht="23.25" customHeight="1">
      <c r="A134" s="492">
        <v>126</v>
      </c>
      <c r="B134" s="426" t="s">
        <v>840</v>
      </c>
      <c r="C134" s="401" t="s">
        <v>514</v>
      </c>
      <c r="D134" s="480">
        <v>10</v>
      </c>
      <c r="E134" s="398" t="s">
        <v>898</v>
      </c>
      <c r="F134" s="398" t="s">
        <v>1041</v>
      </c>
      <c r="G134" s="398" t="s">
        <v>1188</v>
      </c>
      <c r="H134" s="427" t="s">
        <v>1285</v>
      </c>
      <c r="I134" s="401"/>
      <c r="J134" s="401"/>
      <c r="K134" s="402"/>
      <c r="L134" s="403"/>
      <c r="M134" s="401"/>
    </row>
    <row r="135" spans="1:13" s="404" customFormat="1" ht="23.25" customHeight="1">
      <c r="A135" s="492">
        <v>127</v>
      </c>
      <c r="B135" s="426" t="s">
        <v>841</v>
      </c>
      <c r="C135" s="401" t="s">
        <v>514</v>
      </c>
      <c r="D135" s="480">
        <v>20</v>
      </c>
      <c r="E135" s="398" t="s">
        <v>899</v>
      </c>
      <c r="F135" s="398" t="s">
        <v>1042</v>
      </c>
      <c r="G135" s="398" t="s">
        <v>1189</v>
      </c>
      <c r="H135" s="427" t="s">
        <v>1285</v>
      </c>
      <c r="I135" s="401"/>
      <c r="J135" s="401"/>
      <c r="K135" s="402"/>
      <c r="L135" s="403"/>
      <c r="M135" s="401"/>
    </row>
    <row r="136" spans="1:13" s="404" customFormat="1" ht="23.25" customHeight="1">
      <c r="A136" s="492">
        <v>128</v>
      </c>
      <c r="B136" s="426" t="s">
        <v>841</v>
      </c>
      <c r="C136" s="401" t="s">
        <v>514</v>
      </c>
      <c r="D136" s="480">
        <v>20</v>
      </c>
      <c r="E136" s="398" t="s">
        <v>900</v>
      </c>
      <c r="F136" s="398" t="s">
        <v>1043</v>
      </c>
      <c r="G136" s="398" t="s">
        <v>1190</v>
      </c>
      <c r="H136" s="427" t="s">
        <v>1285</v>
      </c>
      <c r="I136" s="401"/>
      <c r="J136" s="401"/>
      <c r="K136" s="402"/>
      <c r="L136" s="403"/>
      <c r="M136" s="401"/>
    </row>
    <row r="137" spans="1:13" s="404" customFormat="1" ht="23.25" customHeight="1">
      <c r="A137" s="492">
        <v>129</v>
      </c>
      <c r="B137" s="426" t="s">
        <v>841</v>
      </c>
      <c r="C137" s="401" t="s">
        <v>514</v>
      </c>
      <c r="D137" s="480">
        <v>20</v>
      </c>
      <c r="E137" s="398" t="s">
        <v>901</v>
      </c>
      <c r="F137" s="398" t="s">
        <v>1044</v>
      </c>
      <c r="G137" s="398" t="s">
        <v>1191</v>
      </c>
      <c r="H137" s="427" t="s">
        <v>1285</v>
      </c>
      <c r="I137" s="401"/>
      <c r="J137" s="401"/>
      <c r="K137" s="402"/>
      <c r="L137" s="403"/>
      <c r="M137" s="401"/>
    </row>
    <row r="138" spans="1:13" s="404" customFormat="1" ht="23.25" customHeight="1">
      <c r="A138" s="492">
        <v>130</v>
      </c>
      <c r="B138" s="426" t="s">
        <v>841</v>
      </c>
      <c r="C138" s="401" t="s">
        <v>514</v>
      </c>
      <c r="D138" s="480">
        <v>500</v>
      </c>
      <c r="E138" s="398" t="s">
        <v>902</v>
      </c>
      <c r="F138" s="398" t="s">
        <v>1045</v>
      </c>
      <c r="G138" s="398" t="s">
        <v>1192</v>
      </c>
      <c r="H138" s="427" t="s">
        <v>1285</v>
      </c>
      <c r="I138" s="401"/>
      <c r="J138" s="401"/>
      <c r="K138" s="402"/>
      <c r="L138" s="403"/>
      <c r="M138" s="401"/>
    </row>
    <row r="139" spans="1:13" s="404" customFormat="1" ht="23.25" customHeight="1">
      <c r="A139" s="492">
        <v>131</v>
      </c>
      <c r="B139" s="426" t="s">
        <v>841</v>
      </c>
      <c r="C139" s="401" t="s">
        <v>514</v>
      </c>
      <c r="D139" s="480">
        <v>50</v>
      </c>
      <c r="E139" s="398" t="s">
        <v>903</v>
      </c>
      <c r="F139" s="398" t="s">
        <v>1046</v>
      </c>
      <c r="G139" s="398" t="s">
        <v>1193</v>
      </c>
      <c r="H139" s="427" t="s">
        <v>1285</v>
      </c>
      <c r="I139" s="401"/>
      <c r="J139" s="401"/>
      <c r="K139" s="402"/>
      <c r="L139" s="403"/>
      <c r="M139" s="401"/>
    </row>
    <row r="140" spans="1:13" s="404" customFormat="1" ht="23.25" customHeight="1">
      <c r="A140" s="492">
        <v>132</v>
      </c>
      <c r="B140" s="426" t="s">
        <v>841</v>
      </c>
      <c r="C140" s="401" t="s">
        <v>514</v>
      </c>
      <c r="D140" s="480">
        <v>50</v>
      </c>
      <c r="E140" s="398" t="s">
        <v>904</v>
      </c>
      <c r="F140" s="398" t="s">
        <v>1047</v>
      </c>
      <c r="G140" s="398" t="s">
        <v>1194</v>
      </c>
      <c r="H140" s="427" t="s">
        <v>1285</v>
      </c>
      <c r="I140" s="401"/>
      <c r="J140" s="401"/>
      <c r="K140" s="402"/>
      <c r="L140" s="403"/>
      <c r="M140" s="401"/>
    </row>
    <row r="141" spans="1:13" s="404" customFormat="1" ht="23.25" customHeight="1">
      <c r="A141" s="492">
        <v>133</v>
      </c>
      <c r="B141" s="426" t="s">
        <v>841</v>
      </c>
      <c r="C141" s="401" t="s">
        <v>514</v>
      </c>
      <c r="D141" s="480">
        <v>10</v>
      </c>
      <c r="E141" s="398" t="s">
        <v>905</v>
      </c>
      <c r="F141" s="398" t="s">
        <v>1048</v>
      </c>
      <c r="G141" s="398" t="s">
        <v>1195</v>
      </c>
      <c r="H141" s="427" t="s">
        <v>1285</v>
      </c>
      <c r="I141" s="401"/>
      <c r="J141" s="401"/>
      <c r="K141" s="402"/>
      <c r="L141" s="403"/>
      <c r="M141" s="401"/>
    </row>
    <row r="142" spans="1:13" s="404" customFormat="1" ht="23.25" customHeight="1">
      <c r="A142" s="492">
        <v>134</v>
      </c>
      <c r="B142" s="426" t="s">
        <v>841</v>
      </c>
      <c r="C142" s="401" t="s">
        <v>514</v>
      </c>
      <c r="D142" s="480">
        <v>10</v>
      </c>
      <c r="E142" s="398" t="s">
        <v>906</v>
      </c>
      <c r="F142" s="398" t="s">
        <v>1049</v>
      </c>
      <c r="G142" s="398" t="s">
        <v>1196</v>
      </c>
      <c r="H142" s="427" t="s">
        <v>1285</v>
      </c>
      <c r="I142" s="401"/>
      <c r="J142" s="401"/>
      <c r="K142" s="402"/>
      <c r="L142" s="403"/>
      <c r="M142" s="401"/>
    </row>
    <row r="143" spans="1:13" s="404" customFormat="1" ht="23.25" customHeight="1">
      <c r="A143" s="492">
        <v>135</v>
      </c>
      <c r="B143" s="426" t="s">
        <v>841</v>
      </c>
      <c r="C143" s="401" t="s">
        <v>514</v>
      </c>
      <c r="D143" s="480">
        <v>20</v>
      </c>
      <c r="E143" s="398" t="s">
        <v>907</v>
      </c>
      <c r="F143" s="398" t="s">
        <v>1050</v>
      </c>
      <c r="G143" s="398" t="s">
        <v>1197</v>
      </c>
      <c r="H143" s="427" t="s">
        <v>1285</v>
      </c>
      <c r="I143" s="401"/>
      <c r="J143" s="401"/>
      <c r="K143" s="402"/>
      <c r="L143" s="403"/>
      <c r="M143" s="401"/>
    </row>
    <row r="144" spans="1:13" s="404" customFormat="1" ht="23.25" customHeight="1">
      <c r="A144" s="492">
        <v>136</v>
      </c>
      <c r="B144" s="426" t="s">
        <v>841</v>
      </c>
      <c r="C144" s="401" t="s">
        <v>514</v>
      </c>
      <c r="D144" s="480">
        <v>100</v>
      </c>
      <c r="E144" s="398" t="s">
        <v>908</v>
      </c>
      <c r="F144" s="398" t="s">
        <v>1051</v>
      </c>
      <c r="G144" s="398" t="s">
        <v>1198</v>
      </c>
      <c r="H144" s="427" t="s">
        <v>1285</v>
      </c>
      <c r="I144" s="401"/>
      <c r="J144" s="401"/>
      <c r="K144" s="402"/>
      <c r="L144" s="403"/>
      <c r="M144" s="401"/>
    </row>
    <row r="145" spans="1:13" s="404" customFormat="1" ht="23.25" customHeight="1">
      <c r="A145" s="492">
        <v>137</v>
      </c>
      <c r="B145" s="426" t="s">
        <v>841</v>
      </c>
      <c r="C145" s="401" t="s">
        <v>514</v>
      </c>
      <c r="D145" s="480">
        <v>100</v>
      </c>
      <c r="E145" s="398" t="s">
        <v>909</v>
      </c>
      <c r="F145" s="398" t="s">
        <v>1052</v>
      </c>
      <c r="G145" s="398" t="s">
        <v>1199</v>
      </c>
      <c r="H145" s="427" t="s">
        <v>1285</v>
      </c>
      <c r="I145" s="401"/>
      <c r="J145" s="401"/>
      <c r="K145" s="402"/>
      <c r="L145" s="403"/>
      <c r="M145" s="401"/>
    </row>
    <row r="146" spans="1:13" s="404" customFormat="1" ht="23.25" customHeight="1">
      <c r="A146" s="492">
        <v>138</v>
      </c>
      <c r="B146" s="426" t="s">
        <v>841</v>
      </c>
      <c r="C146" s="401" t="s">
        <v>514</v>
      </c>
      <c r="D146" s="480">
        <v>10</v>
      </c>
      <c r="E146" s="398" t="s">
        <v>910</v>
      </c>
      <c r="F146" s="398" t="s">
        <v>1053</v>
      </c>
      <c r="G146" s="398" t="s">
        <v>1200</v>
      </c>
      <c r="H146" s="427" t="s">
        <v>1285</v>
      </c>
      <c r="I146" s="401"/>
      <c r="J146" s="401"/>
      <c r="K146" s="402"/>
      <c r="L146" s="403"/>
      <c r="M146" s="401"/>
    </row>
    <row r="147" spans="1:13" s="404" customFormat="1" ht="23.25" customHeight="1">
      <c r="A147" s="492">
        <v>139</v>
      </c>
      <c r="B147" s="426" t="s">
        <v>841</v>
      </c>
      <c r="C147" s="401" t="s">
        <v>514</v>
      </c>
      <c r="D147" s="480">
        <v>100</v>
      </c>
      <c r="E147" s="398" t="s">
        <v>911</v>
      </c>
      <c r="F147" s="398" t="s">
        <v>1054</v>
      </c>
      <c r="G147" s="398" t="s">
        <v>1201</v>
      </c>
      <c r="H147" s="427" t="s">
        <v>1285</v>
      </c>
      <c r="I147" s="401"/>
      <c r="J147" s="401"/>
      <c r="K147" s="402"/>
      <c r="L147" s="403"/>
      <c r="M147" s="401"/>
    </row>
    <row r="148" spans="1:13" s="404" customFormat="1" ht="23.25" customHeight="1">
      <c r="A148" s="492">
        <v>140</v>
      </c>
      <c r="B148" s="426" t="s">
        <v>841</v>
      </c>
      <c r="C148" s="401" t="s">
        <v>514</v>
      </c>
      <c r="D148" s="480">
        <v>25</v>
      </c>
      <c r="E148" s="398" t="s">
        <v>912</v>
      </c>
      <c r="F148" s="398" t="s">
        <v>1055</v>
      </c>
      <c r="G148" s="398" t="s">
        <v>1202</v>
      </c>
      <c r="H148" s="427" t="s">
        <v>1285</v>
      </c>
      <c r="I148" s="401"/>
      <c r="J148" s="401"/>
      <c r="K148" s="402"/>
      <c r="L148" s="403"/>
      <c r="M148" s="401"/>
    </row>
    <row r="149" spans="1:13" s="404" customFormat="1" ht="23.25" customHeight="1">
      <c r="A149" s="492">
        <v>141</v>
      </c>
      <c r="B149" s="426" t="s">
        <v>841</v>
      </c>
      <c r="C149" s="401" t="s">
        <v>514</v>
      </c>
      <c r="D149" s="480">
        <v>20</v>
      </c>
      <c r="E149" s="398" t="s">
        <v>913</v>
      </c>
      <c r="F149" s="398" t="s">
        <v>1056</v>
      </c>
      <c r="G149" s="398" t="s">
        <v>1203</v>
      </c>
      <c r="H149" s="427" t="s">
        <v>1285</v>
      </c>
      <c r="I149" s="401"/>
      <c r="J149" s="401"/>
      <c r="K149" s="402"/>
      <c r="L149" s="403"/>
      <c r="M149" s="401"/>
    </row>
    <row r="150" spans="1:13" s="404" customFormat="1" ht="23.25" customHeight="1">
      <c r="A150" s="492">
        <v>142</v>
      </c>
      <c r="B150" s="426" t="s">
        <v>841</v>
      </c>
      <c r="C150" s="401" t="s">
        <v>514</v>
      </c>
      <c r="D150" s="480">
        <v>50</v>
      </c>
      <c r="E150" s="398" t="s">
        <v>914</v>
      </c>
      <c r="F150" s="398" t="s">
        <v>1057</v>
      </c>
      <c r="G150" s="398" t="s">
        <v>1204</v>
      </c>
      <c r="H150" s="427" t="s">
        <v>1285</v>
      </c>
      <c r="I150" s="401"/>
      <c r="J150" s="401"/>
      <c r="K150" s="402"/>
      <c r="L150" s="403"/>
      <c r="M150" s="401"/>
    </row>
    <row r="151" spans="1:13" s="404" customFormat="1" ht="23.25" customHeight="1">
      <c r="A151" s="492">
        <v>143</v>
      </c>
      <c r="B151" s="426" t="s">
        <v>841</v>
      </c>
      <c r="C151" s="401" t="s">
        <v>514</v>
      </c>
      <c r="D151" s="480">
        <v>100</v>
      </c>
      <c r="E151" s="398" t="s">
        <v>915</v>
      </c>
      <c r="F151" s="398" t="s">
        <v>1058</v>
      </c>
      <c r="G151" s="398" t="s">
        <v>1205</v>
      </c>
      <c r="H151" s="427" t="s">
        <v>1285</v>
      </c>
      <c r="I151" s="401"/>
      <c r="J151" s="401"/>
      <c r="K151" s="402"/>
      <c r="L151" s="403"/>
      <c r="M151" s="401"/>
    </row>
    <row r="152" spans="1:13" s="404" customFormat="1" ht="23.25" customHeight="1">
      <c r="A152" s="492">
        <v>144</v>
      </c>
      <c r="B152" s="426" t="s">
        <v>841</v>
      </c>
      <c r="C152" s="401" t="s">
        <v>514</v>
      </c>
      <c r="D152" s="480">
        <v>20</v>
      </c>
      <c r="E152" s="398" t="s">
        <v>916</v>
      </c>
      <c r="F152" s="398" t="s">
        <v>1059</v>
      </c>
      <c r="G152" s="398" t="s">
        <v>1206</v>
      </c>
      <c r="H152" s="427" t="s">
        <v>1285</v>
      </c>
      <c r="I152" s="401"/>
      <c r="J152" s="401"/>
      <c r="K152" s="402"/>
      <c r="L152" s="403"/>
      <c r="M152" s="401"/>
    </row>
    <row r="153" spans="1:13" s="404" customFormat="1" ht="23.25" customHeight="1">
      <c r="A153" s="492">
        <v>145</v>
      </c>
      <c r="B153" s="426" t="s">
        <v>841</v>
      </c>
      <c r="C153" s="401" t="s">
        <v>514</v>
      </c>
      <c r="D153" s="480">
        <v>1</v>
      </c>
      <c r="E153" s="398" t="s">
        <v>917</v>
      </c>
      <c r="F153" s="398" t="s">
        <v>1060</v>
      </c>
      <c r="G153" s="398" t="s">
        <v>1207</v>
      </c>
      <c r="H153" s="427" t="s">
        <v>1285</v>
      </c>
      <c r="I153" s="401"/>
      <c r="J153" s="401"/>
      <c r="K153" s="402"/>
      <c r="L153" s="403"/>
      <c r="M153" s="401"/>
    </row>
    <row r="154" spans="1:13" s="404" customFormat="1" ht="23.25" customHeight="1">
      <c r="A154" s="492">
        <v>146</v>
      </c>
      <c r="B154" s="426" t="s">
        <v>841</v>
      </c>
      <c r="C154" s="401" t="s">
        <v>514</v>
      </c>
      <c r="D154" s="480">
        <v>10</v>
      </c>
      <c r="E154" s="398" t="s">
        <v>918</v>
      </c>
      <c r="F154" s="398" t="s">
        <v>1061</v>
      </c>
      <c r="G154" s="398" t="s">
        <v>1208</v>
      </c>
      <c r="H154" s="427" t="s">
        <v>1285</v>
      </c>
      <c r="I154" s="401"/>
      <c r="J154" s="401"/>
      <c r="K154" s="402"/>
      <c r="L154" s="403"/>
      <c r="M154" s="401"/>
    </row>
    <row r="155" spans="1:13" s="404" customFormat="1" ht="23.25" customHeight="1">
      <c r="A155" s="492">
        <v>147</v>
      </c>
      <c r="B155" s="426" t="s">
        <v>841</v>
      </c>
      <c r="C155" s="401" t="s">
        <v>514</v>
      </c>
      <c r="D155" s="480">
        <v>10</v>
      </c>
      <c r="E155" s="398" t="s">
        <v>919</v>
      </c>
      <c r="F155" s="398" t="s">
        <v>1062</v>
      </c>
      <c r="G155" s="398" t="s">
        <v>1209</v>
      </c>
      <c r="H155" s="427" t="s">
        <v>1285</v>
      </c>
      <c r="I155" s="401"/>
      <c r="J155" s="401"/>
      <c r="K155" s="402"/>
      <c r="L155" s="403"/>
      <c r="M155" s="401"/>
    </row>
    <row r="156" spans="1:13" s="404" customFormat="1" ht="23.25" customHeight="1">
      <c r="A156" s="492">
        <v>148</v>
      </c>
      <c r="B156" s="426" t="s">
        <v>841</v>
      </c>
      <c r="C156" s="401" t="s">
        <v>514</v>
      </c>
      <c r="D156" s="480">
        <v>15</v>
      </c>
      <c r="E156" s="398" t="s">
        <v>920</v>
      </c>
      <c r="F156" s="398" t="s">
        <v>1063</v>
      </c>
      <c r="G156" s="398" t="s">
        <v>1210</v>
      </c>
      <c r="H156" s="427" t="s">
        <v>1285</v>
      </c>
      <c r="I156" s="401"/>
      <c r="J156" s="401"/>
      <c r="K156" s="402"/>
      <c r="L156" s="403"/>
      <c r="M156" s="401"/>
    </row>
    <row r="157" spans="1:13" s="404" customFormat="1" ht="23.25" customHeight="1">
      <c r="A157" s="492">
        <v>149</v>
      </c>
      <c r="B157" s="426" t="s">
        <v>841</v>
      </c>
      <c r="C157" s="401" t="s">
        <v>514</v>
      </c>
      <c r="D157" s="480">
        <v>2</v>
      </c>
      <c r="E157" s="398" t="s">
        <v>921</v>
      </c>
      <c r="F157" s="398" t="s">
        <v>1064</v>
      </c>
      <c r="G157" s="398" t="s">
        <v>1211</v>
      </c>
      <c r="H157" s="427" t="s">
        <v>1285</v>
      </c>
      <c r="I157" s="401"/>
      <c r="J157" s="401"/>
      <c r="K157" s="402"/>
      <c r="L157" s="403"/>
      <c r="M157" s="401"/>
    </row>
    <row r="158" spans="1:13" s="404" customFormat="1" ht="23.25" customHeight="1">
      <c r="A158" s="492">
        <v>150</v>
      </c>
      <c r="B158" s="426" t="s">
        <v>841</v>
      </c>
      <c r="C158" s="401" t="s">
        <v>514</v>
      </c>
      <c r="D158" s="480">
        <v>100</v>
      </c>
      <c r="E158" s="398" t="s">
        <v>922</v>
      </c>
      <c r="F158" s="398" t="s">
        <v>1065</v>
      </c>
      <c r="G158" s="398" t="s">
        <v>1212</v>
      </c>
      <c r="H158" s="427" t="s">
        <v>1285</v>
      </c>
      <c r="I158" s="401"/>
      <c r="J158" s="401"/>
      <c r="K158" s="402"/>
      <c r="L158" s="403"/>
      <c r="M158" s="401"/>
    </row>
    <row r="159" spans="1:13" s="404" customFormat="1" ht="23.25" customHeight="1">
      <c r="A159" s="492">
        <v>151</v>
      </c>
      <c r="B159" s="426" t="s">
        <v>841</v>
      </c>
      <c r="C159" s="401" t="s">
        <v>514</v>
      </c>
      <c r="D159" s="480">
        <v>100</v>
      </c>
      <c r="E159" s="398" t="s">
        <v>923</v>
      </c>
      <c r="F159" s="398" t="s">
        <v>1066</v>
      </c>
      <c r="G159" s="398" t="s">
        <v>1213</v>
      </c>
      <c r="H159" s="427" t="s">
        <v>1285</v>
      </c>
      <c r="I159" s="401"/>
      <c r="J159" s="401"/>
      <c r="K159" s="402"/>
      <c r="L159" s="403"/>
      <c r="M159" s="401"/>
    </row>
    <row r="160" spans="1:13" s="404" customFormat="1" ht="23.25" customHeight="1">
      <c r="A160" s="492">
        <v>152</v>
      </c>
      <c r="B160" s="426" t="s">
        <v>841</v>
      </c>
      <c r="C160" s="401" t="s">
        <v>514</v>
      </c>
      <c r="D160" s="480">
        <v>50</v>
      </c>
      <c r="E160" s="398" t="s">
        <v>924</v>
      </c>
      <c r="F160" s="398" t="s">
        <v>1067</v>
      </c>
      <c r="G160" s="398" t="s">
        <v>1214</v>
      </c>
      <c r="H160" s="427" t="s">
        <v>1285</v>
      </c>
      <c r="I160" s="401"/>
      <c r="J160" s="401"/>
      <c r="K160" s="402"/>
      <c r="L160" s="403"/>
      <c r="M160" s="401"/>
    </row>
    <row r="161" spans="1:13" s="404" customFormat="1" ht="23.25" customHeight="1">
      <c r="A161" s="492">
        <v>153</v>
      </c>
      <c r="B161" s="426" t="s">
        <v>841</v>
      </c>
      <c r="C161" s="401" t="s">
        <v>514</v>
      </c>
      <c r="D161" s="480">
        <v>4.42</v>
      </c>
      <c r="E161" s="398" t="s">
        <v>925</v>
      </c>
      <c r="F161" s="398" t="s">
        <v>1068</v>
      </c>
      <c r="G161" s="398" t="s">
        <v>1215</v>
      </c>
      <c r="H161" s="427" t="s">
        <v>1285</v>
      </c>
      <c r="I161" s="401"/>
      <c r="J161" s="401"/>
      <c r="K161" s="402"/>
      <c r="L161" s="403"/>
      <c r="M161" s="401"/>
    </row>
    <row r="162" spans="1:13" s="404" customFormat="1" ht="23.25" customHeight="1">
      <c r="A162" s="492">
        <v>154</v>
      </c>
      <c r="B162" s="426" t="s">
        <v>841</v>
      </c>
      <c r="C162" s="401" t="s">
        <v>514</v>
      </c>
      <c r="D162" s="480">
        <v>100</v>
      </c>
      <c r="E162" s="398" t="s">
        <v>926</v>
      </c>
      <c r="F162" s="191" t="s">
        <v>1069</v>
      </c>
      <c r="G162" s="398" t="s">
        <v>1216</v>
      </c>
      <c r="H162" s="427" t="s">
        <v>1285</v>
      </c>
      <c r="I162" s="401"/>
      <c r="J162" s="401"/>
      <c r="K162" s="402"/>
      <c r="L162" s="403"/>
      <c r="M162" s="401"/>
    </row>
    <row r="163" spans="1:13" s="404" customFormat="1" ht="23.25" customHeight="1">
      <c r="A163" s="492">
        <v>155</v>
      </c>
      <c r="B163" s="426" t="s">
        <v>841</v>
      </c>
      <c r="C163" s="401" t="s">
        <v>514</v>
      </c>
      <c r="D163" s="480">
        <v>20</v>
      </c>
      <c r="E163" s="398" t="s">
        <v>927</v>
      </c>
      <c r="F163" s="398" t="s">
        <v>1070</v>
      </c>
      <c r="G163" s="398" t="s">
        <v>1217</v>
      </c>
      <c r="H163" s="427" t="s">
        <v>1285</v>
      </c>
      <c r="I163" s="401"/>
      <c r="J163" s="401"/>
      <c r="K163" s="402"/>
      <c r="L163" s="403"/>
      <c r="M163" s="401"/>
    </row>
    <row r="164" spans="1:13" s="404" customFormat="1" ht="23.25" customHeight="1">
      <c r="A164" s="492">
        <v>156</v>
      </c>
      <c r="B164" s="426" t="s">
        <v>841</v>
      </c>
      <c r="C164" s="401" t="s">
        <v>514</v>
      </c>
      <c r="D164" s="480">
        <v>10</v>
      </c>
      <c r="E164" s="398" t="s">
        <v>928</v>
      </c>
      <c r="F164" s="398" t="s">
        <v>1071</v>
      </c>
      <c r="G164" s="398" t="s">
        <v>1218</v>
      </c>
      <c r="H164" s="427" t="s">
        <v>1285</v>
      </c>
      <c r="I164" s="401"/>
      <c r="J164" s="401"/>
      <c r="K164" s="402"/>
      <c r="L164" s="403"/>
      <c r="M164" s="401"/>
    </row>
    <row r="165" spans="1:13" s="404" customFormat="1" ht="23.25" customHeight="1">
      <c r="A165" s="492">
        <v>157</v>
      </c>
      <c r="B165" s="426" t="s">
        <v>841</v>
      </c>
      <c r="C165" s="401" t="s">
        <v>514</v>
      </c>
      <c r="D165" s="480">
        <v>300</v>
      </c>
      <c r="E165" s="398" t="s">
        <v>929</v>
      </c>
      <c r="F165" s="398" t="s">
        <v>1072</v>
      </c>
      <c r="G165" s="398" t="s">
        <v>1219</v>
      </c>
      <c r="H165" s="427" t="s">
        <v>1285</v>
      </c>
      <c r="I165" s="401"/>
      <c r="J165" s="401"/>
      <c r="K165" s="402"/>
      <c r="L165" s="403"/>
      <c r="M165" s="401"/>
    </row>
    <row r="166" spans="1:13" s="404" customFormat="1" ht="23.25" customHeight="1">
      <c r="A166" s="492">
        <v>158</v>
      </c>
      <c r="B166" s="426" t="s">
        <v>841</v>
      </c>
      <c r="C166" s="401" t="s">
        <v>514</v>
      </c>
      <c r="D166" s="480">
        <v>15</v>
      </c>
      <c r="E166" s="398" t="s">
        <v>930</v>
      </c>
      <c r="F166" s="398" t="s">
        <v>1073</v>
      </c>
      <c r="G166" s="398" t="s">
        <v>1220</v>
      </c>
      <c r="H166" s="427" t="s">
        <v>1285</v>
      </c>
      <c r="I166" s="401"/>
      <c r="J166" s="401"/>
      <c r="K166" s="402"/>
      <c r="L166" s="403"/>
      <c r="M166" s="401"/>
    </row>
    <row r="167" spans="1:13" s="404" customFormat="1" ht="23.25" customHeight="1">
      <c r="A167" s="492">
        <v>159</v>
      </c>
      <c r="B167" s="426" t="s">
        <v>841</v>
      </c>
      <c r="C167" s="401" t="s">
        <v>514</v>
      </c>
      <c r="D167" s="480">
        <v>100</v>
      </c>
      <c r="E167" s="398" t="s">
        <v>931</v>
      </c>
      <c r="F167" s="398" t="s">
        <v>1074</v>
      </c>
      <c r="G167" s="398" t="s">
        <v>1221</v>
      </c>
      <c r="H167" s="427" t="s">
        <v>1285</v>
      </c>
      <c r="I167" s="401"/>
      <c r="J167" s="401"/>
      <c r="K167" s="402"/>
      <c r="L167" s="403"/>
      <c r="M167" s="401"/>
    </row>
    <row r="168" spans="1:13" s="404" customFormat="1" ht="23.25" customHeight="1">
      <c r="A168" s="492">
        <v>160</v>
      </c>
      <c r="B168" s="426" t="s">
        <v>841</v>
      </c>
      <c r="C168" s="401" t="s">
        <v>514</v>
      </c>
      <c r="D168" s="480">
        <v>10</v>
      </c>
      <c r="E168" s="398" t="s">
        <v>932</v>
      </c>
      <c r="F168" s="398" t="s">
        <v>1075</v>
      </c>
      <c r="G168" s="398" t="s">
        <v>1222</v>
      </c>
      <c r="H168" s="427" t="s">
        <v>1285</v>
      </c>
      <c r="I168" s="401"/>
      <c r="J168" s="401"/>
      <c r="K168" s="402"/>
      <c r="L168" s="403"/>
      <c r="M168" s="401"/>
    </row>
    <row r="169" spans="1:13" s="404" customFormat="1" ht="23.25" customHeight="1">
      <c r="A169" s="492">
        <v>161</v>
      </c>
      <c r="B169" s="426" t="s">
        <v>841</v>
      </c>
      <c r="C169" s="401" t="s">
        <v>514</v>
      </c>
      <c r="D169" s="480">
        <v>20</v>
      </c>
      <c r="E169" s="398" t="s">
        <v>933</v>
      </c>
      <c r="F169" s="398" t="s">
        <v>1076</v>
      </c>
      <c r="G169" s="398" t="s">
        <v>1223</v>
      </c>
      <c r="H169" s="427" t="s">
        <v>1285</v>
      </c>
      <c r="I169" s="401"/>
      <c r="J169" s="401"/>
      <c r="K169" s="402"/>
      <c r="L169" s="403"/>
      <c r="M169" s="401"/>
    </row>
    <row r="170" spans="1:13" s="404" customFormat="1" ht="23.25" customHeight="1">
      <c r="A170" s="492">
        <v>162</v>
      </c>
      <c r="B170" s="426" t="s">
        <v>841</v>
      </c>
      <c r="C170" s="401" t="s">
        <v>514</v>
      </c>
      <c r="D170" s="480">
        <v>50</v>
      </c>
      <c r="E170" s="398" t="s">
        <v>934</v>
      </c>
      <c r="F170" s="398" t="s">
        <v>1077</v>
      </c>
      <c r="G170" s="398" t="s">
        <v>1224</v>
      </c>
      <c r="H170" s="427" t="s">
        <v>1285</v>
      </c>
      <c r="I170" s="401"/>
      <c r="J170" s="401"/>
      <c r="K170" s="402"/>
      <c r="L170" s="403"/>
      <c r="M170" s="401"/>
    </row>
    <row r="171" spans="1:13" s="404" customFormat="1" ht="23.25" customHeight="1">
      <c r="A171" s="492">
        <v>163</v>
      </c>
      <c r="B171" s="426" t="s">
        <v>841</v>
      </c>
      <c r="C171" s="401" t="s">
        <v>514</v>
      </c>
      <c r="D171" s="480">
        <v>100</v>
      </c>
      <c r="E171" s="398" t="s">
        <v>935</v>
      </c>
      <c r="F171" s="398" t="s">
        <v>1078</v>
      </c>
      <c r="G171" s="398" t="s">
        <v>1225</v>
      </c>
      <c r="H171" s="427" t="s">
        <v>1285</v>
      </c>
      <c r="I171" s="401"/>
      <c r="J171" s="401"/>
      <c r="K171" s="402"/>
      <c r="L171" s="403"/>
      <c r="M171" s="401"/>
    </row>
    <row r="172" spans="1:13" s="404" customFormat="1" ht="23.25" customHeight="1">
      <c r="A172" s="492">
        <v>164</v>
      </c>
      <c r="B172" s="426" t="s">
        <v>841</v>
      </c>
      <c r="C172" s="401" t="s">
        <v>514</v>
      </c>
      <c r="D172" s="480">
        <v>30</v>
      </c>
      <c r="E172" s="398" t="s">
        <v>936</v>
      </c>
      <c r="F172" s="398" t="s">
        <v>1079</v>
      </c>
      <c r="G172" s="398" t="s">
        <v>1226</v>
      </c>
      <c r="H172" s="427" t="s">
        <v>1285</v>
      </c>
      <c r="I172" s="401"/>
      <c r="J172" s="401"/>
      <c r="K172" s="402"/>
      <c r="L172" s="403"/>
      <c r="M172" s="401"/>
    </row>
    <row r="173" spans="1:13" s="404" customFormat="1" ht="23.25" customHeight="1">
      <c r="A173" s="492">
        <v>165</v>
      </c>
      <c r="B173" s="426" t="s">
        <v>841</v>
      </c>
      <c r="C173" s="401" t="s">
        <v>514</v>
      </c>
      <c r="D173" s="480">
        <v>20</v>
      </c>
      <c r="E173" s="398" t="s">
        <v>937</v>
      </c>
      <c r="F173" s="398" t="s">
        <v>1080</v>
      </c>
      <c r="G173" s="398" t="s">
        <v>1227</v>
      </c>
      <c r="H173" s="427" t="s">
        <v>1285</v>
      </c>
      <c r="I173" s="401"/>
      <c r="J173" s="401"/>
      <c r="K173" s="402"/>
      <c r="L173" s="403"/>
      <c r="M173" s="401"/>
    </row>
    <row r="174" spans="1:13" s="404" customFormat="1" ht="23.25" customHeight="1">
      <c r="A174" s="492">
        <v>166</v>
      </c>
      <c r="B174" s="426" t="s">
        <v>841</v>
      </c>
      <c r="C174" s="401" t="s">
        <v>514</v>
      </c>
      <c r="D174" s="480">
        <v>20</v>
      </c>
      <c r="E174" s="398" t="s">
        <v>938</v>
      </c>
      <c r="F174" s="398" t="s">
        <v>1081</v>
      </c>
      <c r="G174" s="398" t="s">
        <v>1228</v>
      </c>
      <c r="H174" s="427" t="s">
        <v>1285</v>
      </c>
      <c r="I174" s="401"/>
      <c r="J174" s="401"/>
      <c r="K174" s="402"/>
      <c r="L174" s="403"/>
      <c r="M174" s="401"/>
    </row>
    <row r="175" spans="1:13" s="404" customFormat="1" ht="23.25" customHeight="1">
      <c r="A175" s="492">
        <v>167</v>
      </c>
      <c r="B175" s="426" t="s">
        <v>841</v>
      </c>
      <c r="C175" s="401" t="s">
        <v>514</v>
      </c>
      <c r="D175" s="480">
        <v>50</v>
      </c>
      <c r="E175" s="398" t="s">
        <v>939</v>
      </c>
      <c r="F175" s="398" t="s">
        <v>1082</v>
      </c>
      <c r="G175" s="398" t="s">
        <v>1229</v>
      </c>
      <c r="H175" s="427" t="s">
        <v>1285</v>
      </c>
      <c r="I175" s="401"/>
      <c r="J175" s="401"/>
      <c r="K175" s="402"/>
      <c r="L175" s="403"/>
      <c r="M175" s="401"/>
    </row>
    <row r="176" spans="1:13" s="404" customFormat="1" ht="23.25" customHeight="1">
      <c r="A176" s="492">
        <v>168</v>
      </c>
      <c r="B176" s="426" t="s">
        <v>841</v>
      </c>
      <c r="C176" s="401" t="s">
        <v>514</v>
      </c>
      <c r="D176" s="480">
        <v>100</v>
      </c>
      <c r="E176" s="398" t="s">
        <v>940</v>
      </c>
      <c r="F176" s="398" t="s">
        <v>1083</v>
      </c>
      <c r="G176" s="398" t="s">
        <v>1230</v>
      </c>
      <c r="H176" s="427" t="s">
        <v>1285</v>
      </c>
      <c r="I176" s="401"/>
      <c r="J176" s="401"/>
      <c r="K176" s="402"/>
      <c r="L176" s="403"/>
      <c r="M176" s="401"/>
    </row>
    <row r="177" spans="1:13" s="404" customFormat="1" ht="23.25" customHeight="1">
      <c r="A177" s="492">
        <v>169</v>
      </c>
      <c r="B177" s="426" t="s">
        <v>841</v>
      </c>
      <c r="C177" s="401" t="s">
        <v>514</v>
      </c>
      <c r="D177" s="480">
        <v>50</v>
      </c>
      <c r="E177" s="398" t="s">
        <v>622</v>
      </c>
      <c r="F177" s="398" t="s">
        <v>1084</v>
      </c>
      <c r="G177" s="398" t="s">
        <v>624</v>
      </c>
      <c r="H177" s="427" t="s">
        <v>1284</v>
      </c>
      <c r="I177" s="401"/>
      <c r="J177" s="401"/>
      <c r="K177" s="402"/>
      <c r="L177" s="403"/>
      <c r="M177" s="401"/>
    </row>
    <row r="178" spans="1:13" s="404" customFormat="1" ht="23.25" customHeight="1">
      <c r="A178" s="492">
        <v>170</v>
      </c>
      <c r="B178" s="426" t="s">
        <v>841</v>
      </c>
      <c r="C178" s="401" t="s">
        <v>514</v>
      </c>
      <c r="D178" s="480">
        <v>100</v>
      </c>
      <c r="E178" s="398" t="s">
        <v>941</v>
      </c>
      <c r="F178" s="398" t="s">
        <v>1085</v>
      </c>
      <c r="G178" s="398" t="s">
        <v>1231</v>
      </c>
      <c r="H178" s="427" t="s">
        <v>1284</v>
      </c>
      <c r="I178" s="401"/>
      <c r="J178" s="401"/>
      <c r="K178" s="402"/>
      <c r="L178" s="403"/>
      <c r="M178" s="401"/>
    </row>
    <row r="179" spans="1:13" s="404" customFormat="1" ht="23.25" customHeight="1">
      <c r="A179" s="492">
        <v>171</v>
      </c>
      <c r="B179" s="426" t="s">
        <v>841</v>
      </c>
      <c r="C179" s="401" t="s">
        <v>514</v>
      </c>
      <c r="D179" s="480">
        <v>5</v>
      </c>
      <c r="E179" s="398" t="s">
        <v>942</v>
      </c>
      <c r="F179" s="398" t="s">
        <v>1086</v>
      </c>
      <c r="G179" s="398" t="s">
        <v>1232</v>
      </c>
      <c r="H179" s="427" t="s">
        <v>1285</v>
      </c>
      <c r="I179" s="401"/>
      <c r="J179" s="401"/>
      <c r="K179" s="402"/>
      <c r="L179" s="403"/>
      <c r="M179" s="401"/>
    </row>
    <row r="180" spans="1:13" s="404" customFormat="1" ht="23.25" customHeight="1">
      <c r="A180" s="492">
        <v>172</v>
      </c>
      <c r="B180" s="426" t="s">
        <v>841</v>
      </c>
      <c r="C180" s="401" t="s">
        <v>514</v>
      </c>
      <c r="D180" s="480">
        <v>50</v>
      </c>
      <c r="E180" s="398" t="s">
        <v>943</v>
      </c>
      <c r="F180" s="398" t="s">
        <v>1087</v>
      </c>
      <c r="G180" s="398" t="s">
        <v>1233</v>
      </c>
      <c r="H180" s="427" t="s">
        <v>1285</v>
      </c>
      <c r="I180" s="401"/>
      <c r="J180" s="401"/>
      <c r="K180" s="402"/>
      <c r="L180" s="403"/>
      <c r="M180" s="401"/>
    </row>
    <row r="181" spans="1:13" s="404" customFormat="1" ht="23.25" customHeight="1">
      <c r="A181" s="492">
        <v>173</v>
      </c>
      <c r="B181" s="426" t="s">
        <v>841</v>
      </c>
      <c r="C181" s="401" t="s">
        <v>514</v>
      </c>
      <c r="D181" s="480">
        <v>50</v>
      </c>
      <c r="E181" s="398" t="s">
        <v>944</v>
      </c>
      <c r="F181" s="398" t="s">
        <v>1088</v>
      </c>
      <c r="G181" s="398" t="s">
        <v>1234</v>
      </c>
      <c r="H181" s="427" t="s">
        <v>1285</v>
      </c>
      <c r="I181" s="401"/>
      <c r="J181" s="401"/>
      <c r="K181" s="402"/>
      <c r="L181" s="403"/>
      <c r="M181" s="401"/>
    </row>
    <row r="182" spans="1:13" s="404" customFormat="1" ht="23.25" customHeight="1">
      <c r="A182" s="492">
        <v>174</v>
      </c>
      <c r="B182" s="426" t="s">
        <v>841</v>
      </c>
      <c r="C182" s="401" t="s">
        <v>514</v>
      </c>
      <c r="D182" s="480">
        <v>15</v>
      </c>
      <c r="E182" s="398" t="s">
        <v>945</v>
      </c>
      <c r="F182" s="398" t="s">
        <v>1089</v>
      </c>
      <c r="G182" s="398" t="s">
        <v>1235</v>
      </c>
      <c r="H182" s="427" t="s">
        <v>1284</v>
      </c>
      <c r="I182" s="401"/>
      <c r="J182" s="401"/>
      <c r="K182" s="402"/>
      <c r="L182" s="403"/>
      <c r="M182" s="401"/>
    </row>
    <row r="183" spans="1:13" s="404" customFormat="1" ht="23.25" customHeight="1">
      <c r="A183" s="492">
        <v>175</v>
      </c>
      <c r="B183" s="426" t="s">
        <v>841</v>
      </c>
      <c r="C183" s="401" t="s">
        <v>514</v>
      </c>
      <c r="D183" s="480">
        <v>11</v>
      </c>
      <c r="E183" s="398" t="s">
        <v>946</v>
      </c>
      <c r="F183" s="398" t="s">
        <v>1090</v>
      </c>
      <c r="G183" s="398" t="s">
        <v>1236</v>
      </c>
      <c r="H183" s="427" t="s">
        <v>1284</v>
      </c>
      <c r="I183" s="401"/>
      <c r="J183" s="401"/>
      <c r="K183" s="402"/>
      <c r="L183" s="403"/>
      <c r="M183" s="401"/>
    </row>
    <row r="184" spans="1:13" s="404" customFormat="1" ht="23.25" customHeight="1">
      <c r="A184" s="492">
        <v>176</v>
      </c>
      <c r="B184" s="426" t="s">
        <v>841</v>
      </c>
      <c r="C184" s="401" t="s">
        <v>514</v>
      </c>
      <c r="D184" s="480">
        <v>200</v>
      </c>
      <c r="E184" s="398" t="s">
        <v>947</v>
      </c>
      <c r="F184" s="398" t="s">
        <v>1091</v>
      </c>
      <c r="G184" s="398" t="s">
        <v>1237</v>
      </c>
      <c r="H184" s="427" t="s">
        <v>1284</v>
      </c>
      <c r="I184" s="401"/>
      <c r="J184" s="401"/>
      <c r="K184" s="402"/>
      <c r="L184" s="403"/>
      <c r="M184" s="401"/>
    </row>
    <row r="185" spans="1:13" s="404" customFormat="1" ht="23.25" customHeight="1">
      <c r="A185" s="492">
        <v>177</v>
      </c>
      <c r="B185" s="426" t="s">
        <v>841</v>
      </c>
      <c r="C185" s="401" t="s">
        <v>514</v>
      </c>
      <c r="D185" s="480">
        <v>100</v>
      </c>
      <c r="E185" s="398" t="s">
        <v>948</v>
      </c>
      <c r="F185" s="398" t="s">
        <v>1092</v>
      </c>
      <c r="G185" s="398" t="s">
        <v>1238</v>
      </c>
      <c r="H185" s="427" t="s">
        <v>1284</v>
      </c>
      <c r="I185" s="401"/>
      <c r="J185" s="401"/>
      <c r="K185" s="402"/>
      <c r="L185" s="403"/>
      <c r="M185" s="401"/>
    </row>
    <row r="186" spans="1:13" s="404" customFormat="1" ht="23.25" customHeight="1">
      <c r="A186" s="492">
        <v>178</v>
      </c>
      <c r="B186" s="426" t="s">
        <v>841</v>
      </c>
      <c r="C186" s="401" t="s">
        <v>514</v>
      </c>
      <c r="D186" s="480">
        <v>15</v>
      </c>
      <c r="E186" s="398" t="s">
        <v>949</v>
      </c>
      <c r="F186" s="398" t="s">
        <v>1093</v>
      </c>
      <c r="G186" s="398" t="s">
        <v>1239</v>
      </c>
      <c r="H186" s="427" t="s">
        <v>1284</v>
      </c>
      <c r="I186" s="401"/>
      <c r="J186" s="401"/>
      <c r="K186" s="402"/>
      <c r="L186" s="403"/>
      <c r="M186" s="401"/>
    </row>
    <row r="187" spans="1:13" s="404" customFormat="1" ht="23.25" customHeight="1">
      <c r="A187" s="492">
        <v>179</v>
      </c>
      <c r="B187" s="426" t="s">
        <v>841</v>
      </c>
      <c r="C187" s="401" t="s">
        <v>514</v>
      </c>
      <c r="D187" s="480">
        <v>20</v>
      </c>
      <c r="E187" s="398" t="s">
        <v>950</v>
      </c>
      <c r="F187" s="398" t="s">
        <v>1094</v>
      </c>
      <c r="G187" s="398" t="s">
        <v>1240</v>
      </c>
      <c r="H187" s="427" t="s">
        <v>1285</v>
      </c>
      <c r="I187" s="401"/>
      <c r="J187" s="401"/>
      <c r="K187" s="402"/>
      <c r="L187" s="403"/>
      <c r="M187" s="401"/>
    </row>
    <row r="188" spans="1:13" s="404" customFormat="1" ht="23.25" customHeight="1">
      <c r="A188" s="492">
        <v>180</v>
      </c>
      <c r="B188" s="426" t="s">
        <v>841</v>
      </c>
      <c r="C188" s="401" t="s">
        <v>514</v>
      </c>
      <c r="D188" s="480">
        <v>10</v>
      </c>
      <c r="E188" s="398" t="s">
        <v>951</v>
      </c>
      <c r="F188" s="398" t="s">
        <v>1095</v>
      </c>
      <c r="G188" s="398" t="s">
        <v>1241</v>
      </c>
      <c r="H188" s="427" t="s">
        <v>1285</v>
      </c>
      <c r="I188" s="401"/>
      <c r="J188" s="401"/>
      <c r="K188" s="402"/>
      <c r="L188" s="403"/>
      <c r="M188" s="401"/>
    </row>
    <row r="189" spans="1:13" s="404" customFormat="1" ht="23.25" customHeight="1">
      <c r="A189" s="492">
        <v>181</v>
      </c>
      <c r="B189" s="426" t="s">
        <v>841</v>
      </c>
      <c r="C189" s="401" t="s">
        <v>514</v>
      </c>
      <c r="D189" s="480">
        <v>3</v>
      </c>
      <c r="E189" s="398" t="s">
        <v>952</v>
      </c>
      <c r="F189" s="398" t="s">
        <v>1096</v>
      </c>
      <c r="G189" s="398" t="s">
        <v>1242</v>
      </c>
      <c r="H189" s="427" t="s">
        <v>1285</v>
      </c>
      <c r="I189" s="401"/>
      <c r="J189" s="401"/>
      <c r="K189" s="402"/>
      <c r="L189" s="403"/>
      <c r="M189" s="401"/>
    </row>
    <row r="190" spans="1:13" s="404" customFormat="1" ht="23.25" customHeight="1">
      <c r="A190" s="492">
        <v>182</v>
      </c>
      <c r="B190" s="426" t="s">
        <v>841</v>
      </c>
      <c r="C190" s="401" t="s">
        <v>514</v>
      </c>
      <c r="D190" s="480">
        <v>1.93</v>
      </c>
      <c r="E190" s="398" t="s">
        <v>953</v>
      </c>
      <c r="F190" s="398" t="s">
        <v>1097</v>
      </c>
      <c r="G190" s="398" t="s">
        <v>1243</v>
      </c>
      <c r="H190" s="427" t="s">
        <v>1285</v>
      </c>
      <c r="I190" s="401"/>
      <c r="J190" s="401"/>
      <c r="K190" s="402"/>
      <c r="L190" s="403"/>
      <c r="M190" s="401"/>
    </row>
    <row r="191" spans="1:13" s="404" customFormat="1" ht="23.25" customHeight="1">
      <c r="A191" s="492">
        <v>183</v>
      </c>
      <c r="B191" s="426" t="s">
        <v>841</v>
      </c>
      <c r="C191" s="401" t="s">
        <v>514</v>
      </c>
      <c r="D191" s="480">
        <v>5</v>
      </c>
      <c r="E191" s="398" t="s">
        <v>954</v>
      </c>
      <c r="F191" s="398" t="s">
        <v>1098</v>
      </c>
      <c r="G191" s="398" t="s">
        <v>1244</v>
      </c>
      <c r="H191" s="427" t="s">
        <v>1285</v>
      </c>
      <c r="I191" s="401"/>
      <c r="J191" s="401"/>
      <c r="K191" s="402"/>
      <c r="L191" s="403"/>
      <c r="M191" s="401"/>
    </row>
    <row r="192" spans="1:13" s="404" customFormat="1" ht="23.25" customHeight="1">
      <c r="A192" s="492">
        <v>184</v>
      </c>
      <c r="B192" s="426" t="s">
        <v>841</v>
      </c>
      <c r="C192" s="401" t="s">
        <v>514</v>
      </c>
      <c r="D192" s="480">
        <v>500</v>
      </c>
      <c r="E192" s="398" t="s">
        <v>955</v>
      </c>
      <c r="F192" s="398" t="s">
        <v>1099</v>
      </c>
      <c r="G192" s="398" t="s">
        <v>1245</v>
      </c>
      <c r="H192" s="427" t="s">
        <v>1285</v>
      </c>
      <c r="I192" s="401"/>
      <c r="J192" s="401"/>
      <c r="K192" s="402"/>
      <c r="L192" s="403"/>
      <c r="M192" s="401"/>
    </row>
    <row r="193" spans="1:13" s="404" customFormat="1" ht="23.25" customHeight="1">
      <c r="A193" s="492">
        <v>185</v>
      </c>
      <c r="B193" s="426" t="s">
        <v>841</v>
      </c>
      <c r="C193" s="401" t="s">
        <v>514</v>
      </c>
      <c r="D193" s="480">
        <v>100</v>
      </c>
      <c r="E193" s="398" t="s">
        <v>956</v>
      </c>
      <c r="F193" s="398" t="s">
        <v>1100</v>
      </c>
      <c r="G193" s="398" t="s">
        <v>1246</v>
      </c>
      <c r="H193" s="427" t="s">
        <v>1285</v>
      </c>
      <c r="I193" s="401"/>
      <c r="J193" s="401"/>
      <c r="K193" s="402"/>
      <c r="L193" s="403"/>
      <c r="M193" s="401"/>
    </row>
    <row r="194" spans="1:13" s="404" customFormat="1" ht="23.25" customHeight="1">
      <c r="A194" s="492">
        <v>186</v>
      </c>
      <c r="B194" s="426" t="s">
        <v>841</v>
      </c>
      <c r="C194" s="401" t="s">
        <v>514</v>
      </c>
      <c r="D194" s="480">
        <v>300</v>
      </c>
      <c r="E194" s="398" t="s">
        <v>957</v>
      </c>
      <c r="F194" s="398" t="s">
        <v>1101</v>
      </c>
      <c r="G194" s="398" t="s">
        <v>1247</v>
      </c>
      <c r="H194" s="427" t="s">
        <v>1285</v>
      </c>
      <c r="I194" s="401"/>
      <c r="J194" s="401"/>
      <c r="K194" s="402"/>
      <c r="L194" s="403"/>
      <c r="M194" s="401"/>
    </row>
    <row r="195" spans="1:13" s="404" customFormat="1" ht="23.25" customHeight="1">
      <c r="A195" s="492">
        <v>187</v>
      </c>
      <c r="B195" s="426" t="s">
        <v>841</v>
      </c>
      <c r="C195" s="401" t="s">
        <v>514</v>
      </c>
      <c r="D195" s="480">
        <v>200</v>
      </c>
      <c r="E195" s="398" t="s">
        <v>958</v>
      </c>
      <c r="F195" s="398" t="s">
        <v>1102</v>
      </c>
      <c r="G195" s="398" t="s">
        <v>636</v>
      </c>
      <c r="H195" s="427" t="s">
        <v>1285</v>
      </c>
      <c r="I195" s="401"/>
      <c r="J195" s="401"/>
      <c r="K195" s="402"/>
      <c r="L195" s="403"/>
      <c r="M195" s="401"/>
    </row>
    <row r="196" spans="1:13" s="404" customFormat="1" ht="23.25" customHeight="1">
      <c r="A196" s="492">
        <v>188</v>
      </c>
      <c r="B196" s="426" t="s">
        <v>841</v>
      </c>
      <c r="C196" s="401" t="s">
        <v>514</v>
      </c>
      <c r="D196" s="480">
        <v>1600</v>
      </c>
      <c r="E196" s="398" t="s">
        <v>628</v>
      </c>
      <c r="F196" s="398" t="s">
        <v>1103</v>
      </c>
      <c r="G196" s="398" t="s">
        <v>630</v>
      </c>
      <c r="H196" s="427" t="s">
        <v>1284</v>
      </c>
      <c r="I196" s="401"/>
      <c r="J196" s="401"/>
      <c r="K196" s="402"/>
      <c r="L196" s="403"/>
      <c r="M196" s="401"/>
    </row>
    <row r="197" spans="1:13" s="404" customFormat="1" ht="23.25" customHeight="1">
      <c r="A197" s="492">
        <v>189</v>
      </c>
      <c r="B197" s="426" t="s">
        <v>841</v>
      </c>
      <c r="C197" s="401" t="s">
        <v>514</v>
      </c>
      <c r="D197" s="480">
        <v>210</v>
      </c>
      <c r="E197" s="398" t="s">
        <v>598</v>
      </c>
      <c r="F197" s="398" t="s">
        <v>1104</v>
      </c>
      <c r="G197" s="398" t="s">
        <v>600</v>
      </c>
      <c r="H197" s="427" t="s">
        <v>1284</v>
      </c>
      <c r="I197" s="401"/>
      <c r="J197" s="401"/>
      <c r="K197" s="402"/>
      <c r="L197" s="403"/>
      <c r="M197" s="401"/>
    </row>
    <row r="198" spans="1:13" s="404" customFormat="1" ht="23.25" customHeight="1">
      <c r="A198" s="492">
        <v>190</v>
      </c>
      <c r="B198" s="426" t="s">
        <v>841</v>
      </c>
      <c r="C198" s="401" t="s">
        <v>514</v>
      </c>
      <c r="D198" s="480">
        <v>300</v>
      </c>
      <c r="E198" s="398" t="s">
        <v>595</v>
      </c>
      <c r="F198" s="398" t="s">
        <v>1105</v>
      </c>
      <c r="G198" s="398" t="s">
        <v>597</v>
      </c>
      <c r="H198" s="427" t="s">
        <v>1284</v>
      </c>
      <c r="I198" s="401"/>
      <c r="J198" s="401"/>
      <c r="K198" s="402"/>
      <c r="L198" s="403"/>
      <c r="M198" s="401"/>
    </row>
    <row r="199" spans="1:13" s="404" customFormat="1" ht="23.25" customHeight="1">
      <c r="A199" s="492">
        <v>191</v>
      </c>
      <c r="B199" s="426" t="s">
        <v>842</v>
      </c>
      <c r="C199" s="401" t="s">
        <v>514</v>
      </c>
      <c r="D199" s="480">
        <v>300</v>
      </c>
      <c r="E199" s="398" t="s">
        <v>959</v>
      </c>
      <c r="F199" s="398" t="s">
        <v>1106</v>
      </c>
      <c r="G199" s="398" t="s">
        <v>1248</v>
      </c>
      <c r="H199" s="427" t="s">
        <v>1284</v>
      </c>
      <c r="I199" s="401"/>
      <c r="J199" s="401"/>
      <c r="K199" s="402"/>
      <c r="L199" s="403"/>
      <c r="M199" s="401"/>
    </row>
    <row r="200" spans="1:13" s="404" customFormat="1" ht="23.25" customHeight="1">
      <c r="A200" s="492">
        <v>192</v>
      </c>
      <c r="B200" s="426" t="s">
        <v>843</v>
      </c>
      <c r="C200" s="401" t="s">
        <v>514</v>
      </c>
      <c r="D200" s="480">
        <v>350</v>
      </c>
      <c r="E200" s="398" t="s">
        <v>960</v>
      </c>
      <c r="F200" s="398" t="s">
        <v>1107</v>
      </c>
      <c r="G200" s="398" t="s">
        <v>1249</v>
      </c>
      <c r="H200" s="427" t="s">
        <v>1285</v>
      </c>
      <c r="I200" s="401"/>
      <c r="J200" s="401"/>
      <c r="K200" s="402"/>
      <c r="L200" s="403"/>
      <c r="M200" s="401"/>
    </row>
    <row r="201" spans="1:13" s="404" customFormat="1" ht="23.25" customHeight="1">
      <c r="A201" s="492">
        <v>193</v>
      </c>
      <c r="B201" s="426" t="s">
        <v>844</v>
      </c>
      <c r="C201" s="401" t="s">
        <v>514</v>
      </c>
      <c r="D201" s="480">
        <v>150</v>
      </c>
      <c r="E201" s="398" t="s">
        <v>961</v>
      </c>
      <c r="F201" s="398" t="s">
        <v>1108</v>
      </c>
      <c r="G201" s="398" t="s">
        <v>1250</v>
      </c>
      <c r="H201" s="427" t="s">
        <v>1284</v>
      </c>
      <c r="I201" s="401"/>
      <c r="J201" s="401"/>
      <c r="K201" s="402"/>
      <c r="L201" s="403"/>
      <c r="M201" s="401"/>
    </row>
    <row r="202" spans="1:13" s="404" customFormat="1" ht="23.25" customHeight="1">
      <c r="A202" s="492">
        <v>194</v>
      </c>
      <c r="B202" s="426" t="s">
        <v>844</v>
      </c>
      <c r="C202" s="401" t="s">
        <v>514</v>
      </c>
      <c r="D202" s="480">
        <v>35</v>
      </c>
      <c r="E202" s="398" t="s">
        <v>962</v>
      </c>
      <c r="F202" s="398" t="s">
        <v>1109</v>
      </c>
      <c r="G202" s="398" t="s">
        <v>1251</v>
      </c>
      <c r="H202" s="427" t="s">
        <v>1284</v>
      </c>
      <c r="I202" s="401"/>
      <c r="J202" s="401"/>
      <c r="K202" s="402"/>
      <c r="L202" s="403"/>
      <c r="M202" s="401"/>
    </row>
    <row r="203" spans="1:13" s="404" customFormat="1" ht="23.25" customHeight="1">
      <c r="A203" s="492">
        <v>195</v>
      </c>
      <c r="B203" s="426" t="s">
        <v>844</v>
      </c>
      <c r="C203" s="401" t="s">
        <v>514</v>
      </c>
      <c r="D203" s="480">
        <v>30</v>
      </c>
      <c r="E203" s="398" t="s">
        <v>827</v>
      </c>
      <c r="F203" s="398" t="s">
        <v>832</v>
      </c>
      <c r="G203" s="398" t="s">
        <v>556</v>
      </c>
      <c r="H203" s="427" t="s">
        <v>1285</v>
      </c>
      <c r="I203" s="401"/>
      <c r="J203" s="401"/>
      <c r="K203" s="402"/>
      <c r="L203" s="403"/>
      <c r="M203" s="401"/>
    </row>
    <row r="204" spans="1:13" s="404" customFormat="1" ht="23.25" customHeight="1">
      <c r="A204" s="492">
        <v>196</v>
      </c>
      <c r="B204" s="426" t="s">
        <v>845</v>
      </c>
      <c r="C204" s="401" t="s">
        <v>514</v>
      </c>
      <c r="D204" s="480">
        <v>100</v>
      </c>
      <c r="E204" s="398" t="s">
        <v>963</v>
      </c>
      <c r="F204" s="398" t="s">
        <v>1110</v>
      </c>
      <c r="G204" s="398" t="s">
        <v>1252</v>
      </c>
      <c r="H204" s="427" t="s">
        <v>1284</v>
      </c>
      <c r="I204" s="401"/>
      <c r="J204" s="401"/>
      <c r="K204" s="402"/>
      <c r="L204" s="403"/>
      <c r="M204" s="401"/>
    </row>
    <row r="205" spans="1:13" s="404" customFormat="1" ht="23.25" customHeight="1">
      <c r="A205" s="492">
        <v>197</v>
      </c>
      <c r="B205" s="426" t="s">
        <v>845</v>
      </c>
      <c r="C205" s="401" t="s">
        <v>514</v>
      </c>
      <c r="D205" s="480">
        <v>10</v>
      </c>
      <c r="E205" s="398" t="s">
        <v>964</v>
      </c>
      <c r="F205" s="398" t="s">
        <v>1111</v>
      </c>
      <c r="G205" s="398" t="s">
        <v>1253</v>
      </c>
      <c r="H205" s="427" t="s">
        <v>1284</v>
      </c>
      <c r="I205" s="401"/>
      <c r="J205" s="401"/>
      <c r="K205" s="402"/>
      <c r="L205" s="403"/>
      <c r="M205" s="401"/>
    </row>
    <row r="206" spans="1:13" s="404" customFormat="1" ht="23.25" customHeight="1">
      <c r="A206" s="492">
        <v>198</v>
      </c>
      <c r="B206" s="426" t="s">
        <v>845</v>
      </c>
      <c r="C206" s="401" t="s">
        <v>514</v>
      </c>
      <c r="D206" s="480">
        <v>40</v>
      </c>
      <c r="E206" s="398" t="s">
        <v>965</v>
      </c>
      <c r="F206" s="398" t="s">
        <v>1112</v>
      </c>
      <c r="G206" s="398" t="s">
        <v>1254</v>
      </c>
      <c r="H206" s="427" t="s">
        <v>1285</v>
      </c>
      <c r="I206" s="401"/>
      <c r="J206" s="401"/>
      <c r="K206" s="402"/>
      <c r="L206" s="403"/>
      <c r="M206" s="401"/>
    </row>
    <row r="207" spans="1:13" s="404" customFormat="1" ht="23.25" customHeight="1">
      <c r="A207" s="492">
        <v>199</v>
      </c>
      <c r="B207" s="426" t="s">
        <v>846</v>
      </c>
      <c r="C207" s="401" t="s">
        <v>514</v>
      </c>
      <c r="D207" s="480">
        <v>100</v>
      </c>
      <c r="E207" s="398" t="s">
        <v>966</v>
      </c>
      <c r="F207" s="398" t="s">
        <v>1113</v>
      </c>
      <c r="G207" s="398" t="s">
        <v>1255</v>
      </c>
      <c r="H207" s="427" t="s">
        <v>1284</v>
      </c>
      <c r="I207" s="401"/>
      <c r="J207" s="401"/>
      <c r="K207" s="402"/>
      <c r="L207" s="403"/>
      <c r="M207" s="401"/>
    </row>
    <row r="208" spans="1:13" s="404" customFormat="1" ht="23.25" customHeight="1">
      <c r="A208" s="492">
        <v>200</v>
      </c>
      <c r="B208" s="426" t="s">
        <v>846</v>
      </c>
      <c r="C208" s="401" t="s">
        <v>514</v>
      </c>
      <c r="D208" s="480">
        <v>20</v>
      </c>
      <c r="E208" s="398" t="s">
        <v>967</v>
      </c>
      <c r="F208" s="398" t="s">
        <v>1114</v>
      </c>
      <c r="G208" s="398" t="s">
        <v>1256</v>
      </c>
      <c r="H208" s="427" t="s">
        <v>1284</v>
      </c>
      <c r="I208" s="401"/>
      <c r="J208" s="401"/>
      <c r="K208" s="402"/>
      <c r="L208" s="403"/>
      <c r="M208" s="401"/>
    </row>
    <row r="209" spans="1:13" s="404" customFormat="1" ht="23.25" customHeight="1">
      <c r="A209" s="492">
        <v>201</v>
      </c>
      <c r="B209" s="426" t="s">
        <v>846</v>
      </c>
      <c r="C209" s="401" t="s">
        <v>514</v>
      </c>
      <c r="D209" s="480">
        <v>10</v>
      </c>
      <c r="E209" s="398" t="s">
        <v>968</v>
      </c>
      <c r="F209" s="398" t="s">
        <v>1115</v>
      </c>
      <c r="G209" s="398" t="s">
        <v>1257</v>
      </c>
      <c r="H209" s="427" t="s">
        <v>1284</v>
      </c>
      <c r="I209" s="401"/>
      <c r="J209" s="401"/>
      <c r="K209" s="402"/>
      <c r="L209" s="403"/>
      <c r="M209" s="401"/>
    </row>
    <row r="210" spans="1:13" s="404" customFormat="1" ht="23.25" customHeight="1">
      <c r="A210" s="492">
        <v>202</v>
      </c>
      <c r="B210" s="426" t="s">
        <v>846</v>
      </c>
      <c r="C210" s="401" t="s">
        <v>514</v>
      </c>
      <c r="D210" s="480">
        <v>50</v>
      </c>
      <c r="E210" s="133" t="s">
        <v>1330</v>
      </c>
      <c r="F210" s="133" t="s">
        <v>1332</v>
      </c>
      <c r="G210" s="133" t="s">
        <v>1334</v>
      </c>
      <c r="H210" s="427" t="s">
        <v>1285</v>
      </c>
      <c r="I210" s="401"/>
      <c r="J210" s="401"/>
      <c r="K210" s="402"/>
      <c r="L210" s="403"/>
      <c r="M210" s="401"/>
    </row>
    <row r="211" spans="1:13" s="404" customFormat="1" ht="23.25" customHeight="1">
      <c r="A211" s="492">
        <v>203</v>
      </c>
      <c r="B211" s="426" t="s">
        <v>846</v>
      </c>
      <c r="C211" s="401" t="s">
        <v>514</v>
      </c>
      <c r="D211" s="480">
        <v>20</v>
      </c>
      <c r="E211" s="133" t="s">
        <v>1331</v>
      </c>
      <c r="F211" s="133" t="s">
        <v>1333</v>
      </c>
      <c r="G211" s="133" t="s">
        <v>1335</v>
      </c>
      <c r="H211" s="427" t="s">
        <v>1284</v>
      </c>
      <c r="I211" s="401"/>
      <c r="J211" s="401"/>
      <c r="K211" s="402"/>
      <c r="L211" s="403"/>
      <c r="M211" s="401"/>
    </row>
    <row r="212" spans="1:13" s="404" customFormat="1" ht="23.25" customHeight="1">
      <c r="A212" s="492">
        <v>204</v>
      </c>
      <c r="B212" s="426" t="s">
        <v>847</v>
      </c>
      <c r="C212" s="401" t="s">
        <v>514</v>
      </c>
      <c r="D212" s="480">
        <v>50</v>
      </c>
      <c r="E212" s="398" t="s">
        <v>969</v>
      </c>
      <c r="F212" s="398" t="s">
        <v>1116</v>
      </c>
      <c r="G212" s="398" t="s">
        <v>1258</v>
      </c>
      <c r="H212" s="427" t="s">
        <v>1285</v>
      </c>
      <c r="I212" s="401"/>
      <c r="J212" s="401"/>
      <c r="K212" s="402"/>
      <c r="L212" s="403"/>
      <c r="M212" s="401"/>
    </row>
    <row r="213" spans="1:13" s="404" customFormat="1" ht="23.25" customHeight="1">
      <c r="A213" s="492">
        <v>205</v>
      </c>
      <c r="B213" s="426" t="s">
        <v>848</v>
      </c>
      <c r="C213" s="401" t="s">
        <v>514</v>
      </c>
      <c r="D213" s="480">
        <v>10</v>
      </c>
      <c r="E213" s="398" t="s">
        <v>901</v>
      </c>
      <c r="F213" s="398" t="s">
        <v>1044</v>
      </c>
      <c r="G213" s="398" t="s">
        <v>1191</v>
      </c>
      <c r="H213" s="427" t="s">
        <v>1285</v>
      </c>
      <c r="I213" s="401"/>
      <c r="J213" s="401"/>
      <c r="K213" s="402"/>
      <c r="L213" s="403"/>
      <c r="M213" s="401"/>
    </row>
    <row r="214" spans="1:13" s="404" customFormat="1" ht="23.25" customHeight="1">
      <c r="A214" s="492">
        <v>206</v>
      </c>
      <c r="B214" s="426" t="s">
        <v>848</v>
      </c>
      <c r="C214" s="401" t="s">
        <v>514</v>
      </c>
      <c r="D214" s="480">
        <v>50</v>
      </c>
      <c r="E214" s="398" t="s">
        <v>970</v>
      </c>
      <c r="F214" s="398" t="s">
        <v>1117</v>
      </c>
      <c r="G214" s="398" t="s">
        <v>1259</v>
      </c>
      <c r="H214" s="427" t="s">
        <v>1285</v>
      </c>
      <c r="I214" s="401"/>
      <c r="J214" s="401"/>
      <c r="K214" s="402"/>
      <c r="L214" s="403"/>
      <c r="M214" s="401"/>
    </row>
    <row r="215" spans="1:13" s="404" customFormat="1" ht="23.25" customHeight="1">
      <c r="A215" s="492">
        <v>207</v>
      </c>
      <c r="B215" s="426" t="s">
        <v>849</v>
      </c>
      <c r="C215" s="401" t="s">
        <v>514</v>
      </c>
      <c r="D215" s="480">
        <v>30</v>
      </c>
      <c r="E215" s="398" t="s">
        <v>971</v>
      </c>
      <c r="F215" s="398" t="s">
        <v>1118</v>
      </c>
      <c r="G215" s="398" t="s">
        <v>639</v>
      </c>
      <c r="H215" s="427" t="s">
        <v>1285</v>
      </c>
      <c r="I215" s="401"/>
      <c r="J215" s="401"/>
      <c r="K215" s="402"/>
      <c r="L215" s="403"/>
      <c r="M215" s="401"/>
    </row>
    <row r="216" spans="1:13" s="404" customFormat="1" ht="23.25" customHeight="1">
      <c r="A216" s="492">
        <v>208</v>
      </c>
      <c r="B216" s="426" t="s">
        <v>849</v>
      </c>
      <c r="C216" s="401" t="s">
        <v>514</v>
      </c>
      <c r="D216" s="480">
        <v>5</v>
      </c>
      <c r="E216" s="398" t="s">
        <v>972</v>
      </c>
      <c r="F216" s="398" t="s">
        <v>1119</v>
      </c>
      <c r="G216" s="398" t="s">
        <v>1260</v>
      </c>
      <c r="H216" s="427" t="s">
        <v>1285</v>
      </c>
      <c r="I216" s="401"/>
      <c r="J216" s="401"/>
      <c r="K216" s="402"/>
      <c r="L216" s="403"/>
      <c r="M216" s="401"/>
    </row>
    <row r="217" spans="1:13" s="404" customFormat="1" ht="23.25" customHeight="1">
      <c r="A217" s="492">
        <v>209</v>
      </c>
      <c r="B217" s="426" t="s">
        <v>849</v>
      </c>
      <c r="C217" s="401" t="s">
        <v>514</v>
      </c>
      <c r="D217" s="480">
        <v>5</v>
      </c>
      <c r="E217" s="398" t="s">
        <v>973</v>
      </c>
      <c r="F217" s="398" t="s">
        <v>1120</v>
      </c>
      <c r="G217" s="398" t="s">
        <v>1261</v>
      </c>
      <c r="H217" s="427" t="s">
        <v>1285</v>
      </c>
      <c r="I217" s="401"/>
      <c r="J217" s="401"/>
      <c r="K217" s="402"/>
      <c r="L217" s="403"/>
      <c r="M217" s="401"/>
    </row>
    <row r="218" spans="1:13" s="404" customFormat="1" ht="23.25" customHeight="1">
      <c r="A218" s="492">
        <v>210</v>
      </c>
      <c r="B218" s="426" t="s">
        <v>849</v>
      </c>
      <c r="C218" s="401" t="s">
        <v>514</v>
      </c>
      <c r="D218" s="480">
        <v>10</v>
      </c>
      <c r="E218" s="398" t="s">
        <v>974</v>
      </c>
      <c r="F218" s="398" t="s">
        <v>1121</v>
      </c>
      <c r="G218" s="398" t="s">
        <v>1262</v>
      </c>
      <c r="H218" s="427" t="s">
        <v>1285</v>
      </c>
      <c r="I218" s="401"/>
      <c r="J218" s="401"/>
      <c r="K218" s="402"/>
      <c r="L218" s="403"/>
      <c r="M218" s="401"/>
    </row>
    <row r="219" spans="1:13" s="404" customFormat="1" ht="23.25" customHeight="1">
      <c r="A219" s="492">
        <v>211</v>
      </c>
      <c r="B219" s="426" t="s">
        <v>849</v>
      </c>
      <c r="C219" s="401" t="s">
        <v>514</v>
      </c>
      <c r="D219" s="480">
        <v>5</v>
      </c>
      <c r="E219" s="398" t="s">
        <v>975</v>
      </c>
      <c r="F219" s="398" t="s">
        <v>1122</v>
      </c>
      <c r="G219" s="398" t="s">
        <v>1263</v>
      </c>
      <c r="H219" s="427" t="s">
        <v>1285</v>
      </c>
      <c r="I219" s="401"/>
      <c r="J219" s="401"/>
      <c r="K219" s="402"/>
      <c r="L219" s="403"/>
      <c r="M219" s="401"/>
    </row>
    <row r="220" spans="1:13" s="404" customFormat="1" ht="23.25" customHeight="1">
      <c r="A220" s="492">
        <v>212</v>
      </c>
      <c r="B220" s="426" t="s">
        <v>849</v>
      </c>
      <c r="C220" s="401" t="s">
        <v>514</v>
      </c>
      <c r="D220" s="480">
        <v>100</v>
      </c>
      <c r="E220" s="398" t="s">
        <v>976</v>
      </c>
      <c r="F220" s="398" t="s">
        <v>1123</v>
      </c>
      <c r="G220" s="398" t="s">
        <v>1264</v>
      </c>
      <c r="H220" s="427" t="s">
        <v>1285</v>
      </c>
      <c r="I220" s="401"/>
      <c r="J220" s="401"/>
      <c r="K220" s="402"/>
      <c r="L220" s="403"/>
      <c r="M220" s="401"/>
    </row>
    <row r="221" spans="1:13" s="404" customFormat="1" ht="23.25" customHeight="1">
      <c r="A221" s="492">
        <v>213</v>
      </c>
      <c r="B221" s="426" t="s">
        <v>849</v>
      </c>
      <c r="C221" s="401" t="s">
        <v>514</v>
      </c>
      <c r="D221" s="480">
        <v>50</v>
      </c>
      <c r="E221" s="398" t="s">
        <v>863</v>
      </c>
      <c r="F221" s="398" t="s">
        <v>1006</v>
      </c>
      <c r="G221" s="398" t="s">
        <v>1153</v>
      </c>
      <c r="H221" s="427" t="s">
        <v>1285</v>
      </c>
      <c r="I221" s="401"/>
      <c r="J221" s="401"/>
      <c r="K221" s="402"/>
      <c r="L221" s="403"/>
      <c r="M221" s="401"/>
    </row>
    <row r="222" spans="1:13" s="404" customFormat="1" ht="23.25" customHeight="1">
      <c r="A222" s="492">
        <v>214</v>
      </c>
      <c r="B222" s="426" t="s">
        <v>849</v>
      </c>
      <c r="C222" s="401" t="s">
        <v>514</v>
      </c>
      <c r="D222" s="480">
        <v>100</v>
      </c>
      <c r="E222" s="398" t="s">
        <v>977</v>
      </c>
      <c r="F222" s="398" t="s">
        <v>1124</v>
      </c>
      <c r="G222" s="398" t="s">
        <v>1265</v>
      </c>
      <c r="H222" s="427" t="s">
        <v>1284</v>
      </c>
      <c r="I222" s="401"/>
      <c r="J222" s="401"/>
      <c r="K222" s="402"/>
      <c r="L222" s="403"/>
      <c r="M222" s="401"/>
    </row>
    <row r="223" spans="1:13" s="404" customFormat="1" ht="23.25" customHeight="1">
      <c r="A223" s="492">
        <v>215</v>
      </c>
      <c r="B223" s="426" t="s">
        <v>849</v>
      </c>
      <c r="C223" s="401" t="s">
        <v>514</v>
      </c>
      <c r="D223" s="480">
        <v>20</v>
      </c>
      <c r="E223" s="398" t="s">
        <v>978</v>
      </c>
      <c r="F223" s="398" t="s">
        <v>1125</v>
      </c>
      <c r="G223" s="398" t="s">
        <v>1266</v>
      </c>
      <c r="H223" s="427" t="s">
        <v>1284</v>
      </c>
      <c r="I223" s="401"/>
      <c r="J223" s="401"/>
      <c r="K223" s="402"/>
      <c r="L223" s="403"/>
      <c r="M223" s="401"/>
    </row>
    <row r="224" spans="1:13" s="404" customFormat="1" ht="23.25" customHeight="1">
      <c r="A224" s="492">
        <v>216</v>
      </c>
      <c r="B224" s="426" t="s">
        <v>849</v>
      </c>
      <c r="C224" s="401" t="s">
        <v>514</v>
      </c>
      <c r="D224" s="480">
        <v>10</v>
      </c>
      <c r="E224" s="398" t="s">
        <v>979</v>
      </c>
      <c r="F224" s="398" t="s">
        <v>1126</v>
      </c>
      <c r="G224" s="398" t="s">
        <v>1267</v>
      </c>
      <c r="H224" s="427" t="s">
        <v>1284</v>
      </c>
      <c r="I224" s="401"/>
      <c r="J224" s="401"/>
      <c r="K224" s="402"/>
      <c r="L224" s="403"/>
      <c r="M224" s="401"/>
    </row>
    <row r="225" spans="1:13" s="404" customFormat="1" ht="23.25" customHeight="1">
      <c r="A225" s="492">
        <v>217</v>
      </c>
      <c r="B225" s="426" t="s">
        <v>849</v>
      </c>
      <c r="C225" s="401" t="s">
        <v>514</v>
      </c>
      <c r="D225" s="480">
        <v>10</v>
      </c>
      <c r="E225" s="398" t="s">
        <v>980</v>
      </c>
      <c r="F225" s="398" t="s">
        <v>1127</v>
      </c>
      <c r="G225" s="398" t="s">
        <v>1268</v>
      </c>
      <c r="H225" s="427" t="s">
        <v>1284</v>
      </c>
      <c r="I225" s="401"/>
      <c r="J225" s="401"/>
      <c r="K225" s="402"/>
      <c r="L225" s="403"/>
      <c r="M225" s="401"/>
    </row>
    <row r="226" spans="1:13" s="404" customFormat="1" ht="23.25" customHeight="1">
      <c r="A226" s="492">
        <v>218</v>
      </c>
      <c r="B226" s="426" t="s">
        <v>849</v>
      </c>
      <c r="C226" s="401" t="s">
        <v>514</v>
      </c>
      <c r="D226" s="480">
        <v>10</v>
      </c>
      <c r="E226" s="398" t="s">
        <v>981</v>
      </c>
      <c r="F226" s="398" t="s">
        <v>1128</v>
      </c>
      <c r="G226" s="398" t="s">
        <v>1269</v>
      </c>
      <c r="H226" s="427" t="s">
        <v>1285</v>
      </c>
      <c r="I226" s="401"/>
      <c r="J226" s="401"/>
      <c r="K226" s="402"/>
      <c r="L226" s="403"/>
      <c r="M226" s="401"/>
    </row>
    <row r="227" spans="1:13" s="404" customFormat="1" ht="23.25" customHeight="1">
      <c r="A227" s="492">
        <v>219</v>
      </c>
      <c r="B227" s="426" t="s">
        <v>849</v>
      </c>
      <c r="C227" s="401" t="s">
        <v>514</v>
      </c>
      <c r="D227" s="480">
        <v>30</v>
      </c>
      <c r="E227" s="398" t="s">
        <v>982</v>
      </c>
      <c r="F227" s="398" t="s">
        <v>1129</v>
      </c>
      <c r="G227" s="398" t="s">
        <v>1270</v>
      </c>
      <c r="H227" s="427" t="s">
        <v>1285</v>
      </c>
      <c r="I227" s="401"/>
      <c r="J227" s="401"/>
      <c r="K227" s="402"/>
      <c r="L227" s="403"/>
      <c r="M227" s="401"/>
    </row>
    <row r="228" spans="1:13" s="404" customFormat="1" ht="23.25" customHeight="1">
      <c r="A228" s="492">
        <v>220</v>
      </c>
      <c r="B228" s="426" t="s">
        <v>849</v>
      </c>
      <c r="C228" s="401" t="s">
        <v>514</v>
      </c>
      <c r="D228" s="480">
        <v>20</v>
      </c>
      <c r="E228" s="398" t="s">
        <v>983</v>
      </c>
      <c r="F228" s="398" t="s">
        <v>1130</v>
      </c>
      <c r="G228" s="398" t="s">
        <v>1271</v>
      </c>
      <c r="H228" s="427" t="s">
        <v>1284</v>
      </c>
      <c r="I228" s="401"/>
      <c r="J228" s="401"/>
      <c r="K228" s="402"/>
      <c r="L228" s="403"/>
      <c r="M228" s="401"/>
    </row>
    <row r="229" spans="1:13" s="404" customFormat="1" ht="23.25" customHeight="1">
      <c r="A229" s="492">
        <v>221</v>
      </c>
      <c r="B229" s="426" t="s">
        <v>849</v>
      </c>
      <c r="C229" s="401" t="s">
        <v>514</v>
      </c>
      <c r="D229" s="480">
        <v>20</v>
      </c>
      <c r="E229" s="398" t="s">
        <v>984</v>
      </c>
      <c r="F229" s="398" t="s">
        <v>1131</v>
      </c>
      <c r="G229" s="398" t="s">
        <v>1272</v>
      </c>
      <c r="H229" s="427" t="s">
        <v>1284</v>
      </c>
      <c r="I229" s="401"/>
      <c r="J229" s="401"/>
      <c r="K229" s="402"/>
      <c r="L229" s="403"/>
      <c r="M229" s="401"/>
    </row>
    <row r="230" spans="1:13" s="404" customFormat="1" ht="23.25" customHeight="1">
      <c r="A230" s="492">
        <v>222</v>
      </c>
      <c r="B230" s="426" t="s">
        <v>849</v>
      </c>
      <c r="C230" s="401" t="s">
        <v>514</v>
      </c>
      <c r="D230" s="480">
        <v>500</v>
      </c>
      <c r="E230" s="398" t="s">
        <v>985</v>
      </c>
      <c r="F230" s="398" t="s">
        <v>1132</v>
      </c>
      <c r="G230" s="398" t="s">
        <v>1273</v>
      </c>
      <c r="H230" s="427" t="s">
        <v>1284</v>
      </c>
      <c r="I230" s="401"/>
      <c r="J230" s="401"/>
      <c r="K230" s="402"/>
      <c r="L230" s="403"/>
      <c r="M230" s="401"/>
    </row>
    <row r="231" spans="1:13" s="404" customFormat="1" ht="23.25" customHeight="1">
      <c r="A231" s="492">
        <v>223</v>
      </c>
      <c r="B231" s="426" t="s">
        <v>849</v>
      </c>
      <c r="C231" s="401" t="s">
        <v>514</v>
      </c>
      <c r="D231" s="480">
        <v>15</v>
      </c>
      <c r="E231" s="398" t="s">
        <v>986</v>
      </c>
      <c r="F231" s="398" t="s">
        <v>1133</v>
      </c>
      <c r="G231" s="398" t="s">
        <v>1274</v>
      </c>
      <c r="H231" s="427" t="s">
        <v>1284</v>
      </c>
      <c r="I231" s="401"/>
      <c r="J231" s="401"/>
      <c r="K231" s="402"/>
      <c r="L231" s="403"/>
      <c r="M231" s="401"/>
    </row>
    <row r="232" spans="1:13" s="404" customFormat="1" ht="23.25" customHeight="1">
      <c r="A232" s="492">
        <v>224</v>
      </c>
      <c r="B232" s="426" t="s">
        <v>849</v>
      </c>
      <c r="C232" s="401" t="s">
        <v>514</v>
      </c>
      <c r="D232" s="480">
        <v>35</v>
      </c>
      <c r="E232" s="398" t="s">
        <v>987</v>
      </c>
      <c r="F232" s="398" t="s">
        <v>1134</v>
      </c>
      <c r="G232" s="398" t="s">
        <v>1275</v>
      </c>
      <c r="H232" s="427" t="s">
        <v>1285</v>
      </c>
      <c r="I232" s="401"/>
      <c r="J232" s="401"/>
      <c r="K232" s="402"/>
      <c r="L232" s="403"/>
      <c r="M232" s="401"/>
    </row>
    <row r="233" spans="1:13" s="404" customFormat="1" ht="23.25" customHeight="1">
      <c r="A233" s="492">
        <v>225</v>
      </c>
      <c r="B233" s="426" t="s">
        <v>849</v>
      </c>
      <c r="C233" s="401" t="s">
        <v>514</v>
      </c>
      <c r="D233" s="480">
        <v>20</v>
      </c>
      <c r="E233" s="398" t="s">
        <v>988</v>
      </c>
      <c r="F233" s="398" t="s">
        <v>1135</v>
      </c>
      <c r="G233" s="398" t="s">
        <v>1276</v>
      </c>
      <c r="H233" s="427" t="s">
        <v>1285</v>
      </c>
      <c r="I233" s="401"/>
      <c r="J233" s="401"/>
      <c r="K233" s="402"/>
      <c r="L233" s="403"/>
      <c r="M233" s="401"/>
    </row>
    <row r="234" spans="1:13" s="404" customFormat="1" ht="23.25" customHeight="1">
      <c r="A234" s="492">
        <v>226</v>
      </c>
      <c r="B234" s="426" t="s">
        <v>850</v>
      </c>
      <c r="C234" s="401" t="s">
        <v>514</v>
      </c>
      <c r="D234" s="480">
        <v>8</v>
      </c>
      <c r="E234" s="398" t="s">
        <v>896</v>
      </c>
      <c r="F234" s="398" t="s">
        <v>1039</v>
      </c>
      <c r="G234" s="398" t="s">
        <v>1186</v>
      </c>
      <c r="H234" s="427" t="s">
        <v>1285</v>
      </c>
      <c r="I234" s="401"/>
      <c r="J234" s="401"/>
      <c r="K234" s="402"/>
      <c r="L234" s="403"/>
      <c r="M234" s="401"/>
    </row>
    <row r="235" spans="1:13" s="404" customFormat="1" ht="23.25" customHeight="1">
      <c r="A235" s="492">
        <v>227</v>
      </c>
      <c r="B235" s="426" t="s">
        <v>851</v>
      </c>
      <c r="C235" s="401" t="s">
        <v>514</v>
      </c>
      <c r="D235" s="480">
        <v>10</v>
      </c>
      <c r="E235" s="398" t="s">
        <v>989</v>
      </c>
      <c r="F235" s="398" t="s">
        <v>1136</v>
      </c>
      <c r="G235" s="398" t="s">
        <v>1277</v>
      </c>
      <c r="H235" s="427" t="s">
        <v>1284</v>
      </c>
      <c r="I235" s="401"/>
      <c r="J235" s="401"/>
      <c r="K235" s="402"/>
      <c r="L235" s="403"/>
      <c r="M235" s="401"/>
    </row>
    <row r="236" spans="1:13" s="404" customFormat="1" ht="23.25" customHeight="1">
      <c r="A236" s="492">
        <v>228</v>
      </c>
      <c r="B236" s="426" t="s">
        <v>852</v>
      </c>
      <c r="C236" s="401" t="s">
        <v>514</v>
      </c>
      <c r="D236" s="480">
        <v>5</v>
      </c>
      <c r="E236" s="398" t="s">
        <v>990</v>
      </c>
      <c r="F236" s="398" t="s">
        <v>1137</v>
      </c>
      <c r="G236" s="398" t="s">
        <v>1278</v>
      </c>
      <c r="H236" s="427" t="s">
        <v>1284</v>
      </c>
      <c r="I236" s="401"/>
      <c r="J236" s="401"/>
      <c r="K236" s="402"/>
      <c r="L236" s="403"/>
      <c r="M236" s="401"/>
    </row>
    <row r="237" spans="1:13" s="404" customFormat="1" ht="23.25" customHeight="1">
      <c r="A237" s="492">
        <v>229</v>
      </c>
      <c r="B237" s="426" t="s">
        <v>852</v>
      </c>
      <c r="C237" s="401" t="s">
        <v>514</v>
      </c>
      <c r="D237" s="480">
        <v>200</v>
      </c>
      <c r="E237" s="398" t="s">
        <v>991</v>
      </c>
      <c r="F237" s="398" t="s">
        <v>1138</v>
      </c>
      <c r="G237" s="398" t="s">
        <v>1279</v>
      </c>
      <c r="H237" s="427" t="s">
        <v>1284</v>
      </c>
      <c r="I237" s="401"/>
      <c r="J237" s="401"/>
      <c r="K237" s="402"/>
      <c r="L237" s="403"/>
      <c r="M237" s="401"/>
    </row>
    <row r="238" spans="1:13" s="404" customFormat="1" ht="23.25" customHeight="1">
      <c r="A238" s="492">
        <v>230</v>
      </c>
      <c r="B238" s="426" t="s">
        <v>852</v>
      </c>
      <c r="C238" s="401" t="s">
        <v>514</v>
      </c>
      <c r="D238" s="480">
        <v>32</v>
      </c>
      <c r="E238" s="398" t="s">
        <v>622</v>
      </c>
      <c r="F238" s="398" t="s">
        <v>1084</v>
      </c>
      <c r="G238" s="398" t="s">
        <v>624</v>
      </c>
      <c r="H238" s="427" t="s">
        <v>1284</v>
      </c>
      <c r="I238" s="401"/>
      <c r="J238" s="401"/>
      <c r="K238" s="402"/>
      <c r="L238" s="403"/>
      <c r="M238" s="401"/>
    </row>
    <row r="239" spans="1:13" s="404" customFormat="1" ht="23.25" customHeight="1">
      <c r="A239" s="492">
        <v>231</v>
      </c>
      <c r="B239" s="426" t="s">
        <v>852</v>
      </c>
      <c r="C239" s="401" t="s">
        <v>514</v>
      </c>
      <c r="D239" s="480">
        <v>50</v>
      </c>
      <c r="E239" s="398" t="s">
        <v>992</v>
      </c>
      <c r="F239" s="398" t="s">
        <v>1139</v>
      </c>
      <c r="G239" s="398" t="s">
        <v>1280</v>
      </c>
      <c r="H239" s="427" t="s">
        <v>1284</v>
      </c>
      <c r="I239" s="401"/>
      <c r="J239" s="401"/>
      <c r="K239" s="402"/>
      <c r="L239" s="403"/>
      <c r="M239" s="401"/>
    </row>
    <row r="240" spans="1:13" s="404" customFormat="1" ht="23.25" customHeight="1">
      <c r="A240" s="492">
        <v>232</v>
      </c>
      <c r="B240" s="426" t="s">
        <v>852</v>
      </c>
      <c r="C240" s="401" t="s">
        <v>514</v>
      </c>
      <c r="D240" s="480">
        <v>200</v>
      </c>
      <c r="E240" s="398" t="s">
        <v>993</v>
      </c>
      <c r="F240" s="398" t="s">
        <v>1140</v>
      </c>
      <c r="G240" s="398" t="s">
        <v>1281</v>
      </c>
      <c r="H240" s="427" t="s">
        <v>1284</v>
      </c>
      <c r="I240" s="401"/>
      <c r="J240" s="401"/>
      <c r="K240" s="402"/>
      <c r="L240" s="403"/>
      <c r="M240" s="401"/>
    </row>
    <row r="241" spans="1:13" s="404" customFormat="1" ht="23.25" customHeight="1">
      <c r="A241" s="492">
        <v>233</v>
      </c>
      <c r="B241" s="426" t="s">
        <v>852</v>
      </c>
      <c r="C241" s="401" t="s">
        <v>514</v>
      </c>
      <c r="D241" s="480">
        <v>10</v>
      </c>
      <c r="E241" s="398" t="s">
        <v>994</v>
      </c>
      <c r="F241" s="398" t="s">
        <v>1141</v>
      </c>
      <c r="G241" s="398" t="s">
        <v>1282</v>
      </c>
      <c r="H241" s="427" t="s">
        <v>1284</v>
      </c>
      <c r="I241" s="401"/>
      <c r="J241" s="401"/>
      <c r="K241" s="402"/>
      <c r="L241" s="403"/>
      <c r="M241" s="401"/>
    </row>
    <row r="242" spans="1:13" s="404" customFormat="1" ht="23.25" customHeight="1">
      <c r="A242" s="492">
        <v>234</v>
      </c>
      <c r="B242" s="426" t="s">
        <v>852</v>
      </c>
      <c r="C242" s="401" t="s">
        <v>514</v>
      </c>
      <c r="D242" s="480">
        <v>20</v>
      </c>
      <c r="E242" s="398" t="s">
        <v>892</v>
      </c>
      <c r="F242" s="398" t="s">
        <v>1035</v>
      </c>
      <c r="G242" s="398" t="s">
        <v>1182</v>
      </c>
      <c r="H242" s="427" t="s">
        <v>1284</v>
      </c>
      <c r="I242" s="401"/>
      <c r="J242" s="401"/>
      <c r="K242" s="402"/>
      <c r="L242" s="403"/>
      <c r="M242" s="401"/>
    </row>
    <row r="243" spans="1:13" s="404" customFormat="1" ht="23.25" customHeight="1">
      <c r="A243" s="492">
        <v>235</v>
      </c>
      <c r="B243" s="426" t="s">
        <v>852</v>
      </c>
      <c r="C243" s="401" t="s">
        <v>514</v>
      </c>
      <c r="D243" s="480">
        <v>10</v>
      </c>
      <c r="E243" s="398" t="s">
        <v>995</v>
      </c>
      <c r="F243" s="398" t="s">
        <v>1142</v>
      </c>
      <c r="G243" s="398" t="s">
        <v>1283</v>
      </c>
      <c r="H243" s="427" t="s">
        <v>1284</v>
      </c>
      <c r="I243" s="401"/>
      <c r="J243" s="401"/>
      <c r="K243" s="402"/>
      <c r="L243" s="403"/>
      <c r="M243" s="401"/>
    </row>
    <row r="244" spans="1:13" s="404" customFormat="1" ht="23.25" customHeight="1">
      <c r="A244" s="492">
        <v>236</v>
      </c>
      <c r="B244" s="426" t="s">
        <v>852</v>
      </c>
      <c r="C244" s="401" t="s">
        <v>514</v>
      </c>
      <c r="D244" s="480">
        <v>30</v>
      </c>
      <c r="E244" s="398" t="s">
        <v>853</v>
      </c>
      <c r="F244" s="398" t="s">
        <v>996</v>
      </c>
      <c r="G244" s="398" t="s">
        <v>1143</v>
      </c>
      <c r="H244" s="427" t="s">
        <v>1284</v>
      </c>
      <c r="I244" s="401"/>
      <c r="J244" s="401"/>
      <c r="K244" s="402"/>
      <c r="L244" s="403"/>
      <c r="M244" s="401"/>
    </row>
    <row r="245" spans="1:13" s="404" customFormat="1" ht="23.25" customHeight="1">
      <c r="A245" s="492">
        <v>237</v>
      </c>
      <c r="B245" s="426" t="s">
        <v>1286</v>
      </c>
      <c r="C245" s="401" t="s">
        <v>514</v>
      </c>
      <c r="D245" s="480">
        <v>1000</v>
      </c>
      <c r="E245" s="398" t="s">
        <v>826</v>
      </c>
      <c r="F245" s="398" t="s">
        <v>831</v>
      </c>
      <c r="G245" s="398" t="s">
        <v>835</v>
      </c>
      <c r="H245" s="398" t="s">
        <v>1284</v>
      </c>
      <c r="I245" s="401"/>
      <c r="J245" s="401"/>
      <c r="K245" s="402"/>
      <c r="L245" s="403"/>
      <c r="M245" s="401"/>
    </row>
    <row r="246" spans="1:13" s="404" customFormat="1" ht="23.25" customHeight="1">
      <c r="A246" s="492">
        <v>238</v>
      </c>
      <c r="B246" s="426" t="s">
        <v>1287</v>
      </c>
      <c r="C246" s="401" t="s">
        <v>514</v>
      </c>
      <c r="D246" s="480">
        <v>800</v>
      </c>
      <c r="E246" s="398" t="s">
        <v>829</v>
      </c>
      <c r="F246" s="398" t="s">
        <v>834</v>
      </c>
      <c r="G246" s="398" t="s">
        <v>609</v>
      </c>
      <c r="H246" s="396" t="s">
        <v>586</v>
      </c>
      <c r="I246" s="401"/>
      <c r="J246" s="401"/>
      <c r="K246" s="402"/>
      <c r="L246" s="403"/>
      <c r="M246" s="401"/>
    </row>
    <row r="247" spans="1:13" s="404" customFormat="1" ht="23.25" customHeight="1">
      <c r="A247" s="492">
        <v>239</v>
      </c>
      <c r="B247" s="426" t="s">
        <v>1288</v>
      </c>
      <c r="C247" s="401" t="s">
        <v>514</v>
      </c>
      <c r="D247" s="480">
        <v>30</v>
      </c>
      <c r="E247" s="398" t="s">
        <v>827</v>
      </c>
      <c r="F247" s="398" t="s">
        <v>832</v>
      </c>
      <c r="G247" s="398" t="s">
        <v>556</v>
      </c>
      <c r="H247" s="398" t="s">
        <v>1285</v>
      </c>
      <c r="I247" s="401"/>
      <c r="J247" s="401"/>
      <c r="K247" s="402"/>
      <c r="L247" s="403"/>
      <c r="M247" s="401"/>
    </row>
    <row r="248" spans="1:13" s="404" customFormat="1" ht="23.25" customHeight="1">
      <c r="A248" s="492">
        <v>240</v>
      </c>
      <c r="B248" s="426" t="s">
        <v>1288</v>
      </c>
      <c r="C248" s="401" t="s">
        <v>514</v>
      </c>
      <c r="D248" s="480">
        <v>20</v>
      </c>
      <c r="E248" s="398" t="s">
        <v>1289</v>
      </c>
      <c r="F248" s="398" t="s">
        <v>1290</v>
      </c>
      <c r="G248" s="398" t="s">
        <v>1291</v>
      </c>
      <c r="H248" s="398" t="s">
        <v>1285</v>
      </c>
      <c r="I248" s="401"/>
      <c r="J248" s="401"/>
      <c r="K248" s="402"/>
      <c r="L248" s="403"/>
      <c r="M248" s="401"/>
    </row>
    <row r="249" spans="1:13" s="404" customFormat="1" ht="23.25" customHeight="1">
      <c r="A249" s="492">
        <v>241</v>
      </c>
      <c r="B249" s="426" t="s">
        <v>1308</v>
      </c>
      <c r="C249" s="401" t="s">
        <v>514</v>
      </c>
      <c r="D249" s="464">
        <v>90</v>
      </c>
      <c r="E249" s="398" t="s">
        <v>959</v>
      </c>
      <c r="F249" s="398" t="s">
        <v>1106</v>
      </c>
      <c r="G249" s="398" t="s">
        <v>1248</v>
      </c>
      <c r="H249" s="398" t="s">
        <v>1284</v>
      </c>
      <c r="I249" s="401"/>
      <c r="J249" s="401"/>
      <c r="K249" s="402"/>
      <c r="L249" s="403"/>
      <c r="M249" s="401"/>
    </row>
    <row r="250" spans="1:13" s="404" customFormat="1" ht="23.25" customHeight="1">
      <c r="A250" s="492">
        <v>242</v>
      </c>
      <c r="B250" s="426" t="s">
        <v>1336</v>
      </c>
      <c r="C250" s="401" t="s">
        <v>514</v>
      </c>
      <c r="D250" s="480">
        <v>25</v>
      </c>
      <c r="E250" s="398" t="s">
        <v>988</v>
      </c>
      <c r="F250" s="398" t="s">
        <v>1135</v>
      </c>
      <c r="G250" s="398" t="s">
        <v>1276</v>
      </c>
      <c r="H250" s="427" t="s">
        <v>1285</v>
      </c>
      <c r="I250" s="401"/>
      <c r="J250" s="401"/>
      <c r="K250" s="402"/>
      <c r="L250" s="403"/>
      <c r="M250" s="401"/>
    </row>
    <row r="251" spans="1:13" s="404" customFormat="1" ht="23.25" customHeight="1">
      <c r="A251" s="492">
        <v>243</v>
      </c>
      <c r="B251" s="426" t="s">
        <v>1336</v>
      </c>
      <c r="C251" s="401" t="s">
        <v>514</v>
      </c>
      <c r="D251" s="464">
        <v>1000</v>
      </c>
      <c r="E251" s="398" t="s">
        <v>1337</v>
      </c>
      <c r="F251" s="547">
        <v>60002004483</v>
      </c>
      <c r="G251" s="398" t="s">
        <v>1338</v>
      </c>
      <c r="H251" s="398" t="s">
        <v>1284</v>
      </c>
      <c r="I251" s="472"/>
      <c r="J251" s="401"/>
      <c r="K251" s="402"/>
      <c r="L251" s="403"/>
      <c r="M251" s="401"/>
    </row>
    <row r="252" spans="1:13" s="404" customFormat="1" ht="23.25" hidden="1" customHeight="1">
      <c r="A252" s="492">
        <v>244</v>
      </c>
      <c r="B252" s="426" t="s">
        <v>1309</v>
      </c>
      <c r="C252" s="401" t="s">
        <v>649</v>
      </c>
      <c r="D252" s="480">
        <v>7200</v>
      </c>
      <c r="E252" s="398" t="s">
        <v>1310</v>
      </c>
      <c r="F252" s="398" t="s">
        <v>1315</v>
      </c>
      <c r="G252" s="397"/>
      <c r="H252" s="396"/>
      <c r="I252" s="513" t="s">
        <v>1329</v>
      </c>
      <c r="J252" s="401"/>
      <c r="K252" s="402"/>
      <c r="L252" s="403"/>
      <c r="M252" s="401" t="s">
        <v>653</v>
      </c>
    </row>
    <row r="253" spans="1:13" s="404" customFormat="1" ht="23.25" hidden="1" customHeight="1">
      <c r="A253" s="492">
        <v>245</v>
      </c>
      <c r="B253" s="488" t="s">
        <v>1309</v>
      </c>
      <c r="C253" s="401" t="s">
        <v>649</v>
      </c>
      <c r="D253" s="480">
        <v>2185</v>
      </c>
      <c r="E253" s="481" t="s">
        <v>1311</v>
      </c>
      <c r="F253" s="481" t="s">
        <v>1316</v>
      </c>
      <c r="G253" s="397"/>
      <c r="H253" s="396"/>
      <c r="I253" s="514" t="s">
        <v>1322</v>
      </c>
      <c r="J253" s="401"/>
      <c r="K253" s="402"/>
      <c r="L253" s="403"/>
      <c r="M253" s="401" t="s">
        <v>653</v>
      </c>
    </row>
    <row r="254" spans="1:13" s="404" customFormat="1" ht="23.25" hidden="1" customHeight="1">
      <c r="A254" s="492">
        <v>246</v>
      </c>
      <c r="B254" s="426" t="s">
        <v>1309</v>
      </c>
      <c r="C254" s="401" t="s">
        <v>649</v>
      </c>
      <c r="D254" s="480">
        <v>4800</v>
      </c>
      <c r="E254" s="398" t="s">
        <v>1312</v>
      </c>
      <c r="F254" s="398" t="s">
        <v>1317</v>
      </c>
      <c r="G254" s="397"/>
      <c r="H254" s="396"/>
      <c r="I254" s="513" t="s">
        <v>1328</v>
      </c>
      <c r="J254" s="401"/>
      <c r="K254" s="402"/>
      <c r="L254" s="403"/>
      <c r="M254" s="401" t="s">
        <v>653</v>
      </c>
    </row>
    <row r="255" spans="1:13" s="404" customFormat="1" ht="23.25" hidden="1" customHeight="1">
      <c r="A255" s="492">
        <v>247</v>
      </c>
      <c r="B255" s="488" t="s">
        <v>1309</v>
      </c>
      <c r="C255" s="401" t="s">
        <v>649</v>
      </c>
      <c r="D255" s="480">
        <v>6233</v>
      </c>
      <c r="E255" s="481" t="s">
        <v>1313</v>
      </c>
      <c r="F255" s="481" t="s">
        <v>1318</v>
      </c>
      <c r="G255" s="397"/>
      <c r="H255" s="396"/>
      <c r="I255" s="512" t="s">
        <v>1320</v>
      </c>
      <c r="J255" s="401"/>
      <c r="K255" s="402"/>
      <c r="L255" s="403"/>
      <c r="M255" s="401"/>
    </row>
    <row r="256" spans="1:13" s="404" customFormat="1" ht="23.25" hidden="1" customHeight="1">
      <c r="A256" s="492">
        <v>248</v>
      </c>
      <c r="B256" s="488" t="s">
        <v>1309</v>
      </c>
      <c r="C256" s="401" t="s">
        <v>649</v>
      </c>
      <c r="D256" s="480">
        <v>2185</v>
      </c>
      <c r="E256" s="481" t="s">
        <v>1314</v>
      </c>
      <c r="F256" s="481" t="s">
        <v>1319</v>
      </c>
      <c r="G256" s="397"/>
      <c r="H256" s="396"/>
      <c r="I256" s="512" t="s">
        <v>1321</v>
      </c>
      <c r="J256" s="401"/>
      <c r="K256" s="402"/>
      <c r="L256" s="403"/>
      <c r="M256" s="401"/>
    </row>
    <row r="257" spans="1:13" ht="16.5" hidden="1" customHeight="1">
      <c r="A257" s="385" t="s">
        <v>417</v>
      </c>
      <c r="B257" s="574" t="s">
        <v>477</v>
      </c>
      <c r="C257" s="574"/>
      <c r="D257" s="574"/>
      <c r="E257" s="574"/>
      <c r="F257" s="574"/>
      <c r="G257" s="574"/>
      <c r="H257" s="574"/>
      <c r="I257" s="574"/>
      <c r="J257" s="574"/>
      <c r="K257" s="574"/>
      <c r="L257" s="574"/>
      <c r="M257" s="574"/>
    </row>
    <row r="258" spans="1:13" ht="39" hidden="1" customHeight="1">
      <c r="A258" s="386" t="s">
        <v>437</v>
      </c>
      <c r="B258" s="573" t="s">
        <v>478</v>
      </c>
      <c r="C258" s="573"/>
      <c r="D258" s="573"/>
      <c r="E258" s="573"/>
      <c r="F258" s="573"/>
      <c r="G258" s="573"/>
      <c r="H258" s="573"/>
      <c r="I258" s="573"/>
      <c r="J258" s="573"/>
      <c r="K258" s="573"/>
      <c r="L258" s="573"/>
      <c r="M258" s="573"/>
    </row>
    <row r="259" spans="1:13" ht="44.25" hidden="1" customHeight="1">
      <c r="A259" s="386" t="s">
        <v>438</v>
      </c>
      <c r="B259" s="573" t="s">
        <v>510</v>
      </c>
      <c r="C259" s="573"/>
      <c r="D259" s="573"/>
      <c r="E259" s="573"/>
      <c r="F259" s="573"/>
      <c r="G259" s="573"/>
      <c r="H259" s="573"/>
      <c r="I259" s="573"/>
      <c r="J259" s="573"/>
      <c r="K259" s="573"/>
      <c r="L259" s="573"/>
      <c r="M259" s="573"/>
    </row>
    <row r="260" spans="1:13" ht="28.9" hidden="1" customHeight="1">
      <c r="A260" s="385" t="s">
        <v>439</v>
      </c>
      <c r="B260" s="573" t="s">
        <v>490</v>
      </c>
      <c r="C260" s="573"/>
      <c r="D260" s="573"/>
      <c r="E260" s="573"/>
      <c r="F260" s="573"/>
      <c r="G260" s="573"/>
      <c r="H260" s="573"/>
      <c r="I260" s="573"/>
      <c r="J260" s="573"/>
      <c r="K260" s="573"/>
      <c r="L260" s="573"/>
      <c r="M260" s="573"/>
    </row>
    <row r="261" spans="1:13" s="388" customFormat="1" ht="17.25" hidden="1" customHeight="1">
      <c r="A261" s="387" t="s">
        <v>485</v>
      </c>
      <c r="B261" s="575" t="s">
        <v>511</v>
      </c>
      <c r="C261" s="575"/>
      <c r="D261" s="575"/>
      <c r="E261" s="575"/>
      <c r="F261" s="575"/>
      <c r="G261" s="575"/>
      <c r="H261" s="575"/>
      <c r="I261" s="575"/>
      <c r="J261" s="575"/>
      <c r="K261" s="575"/>
      <c r="L261" s="575"/>
      <c r="M261" s="575"/>
    </row>
    <row r="262" spans="1:13" s="258" customFormat="1" ht="27" hidden="1" customHeight="1">
      <c r="A262" s="570" t="s">
        <v>93</v>
      </c>
      <c r="B262" s="570"/>
      <c r="C262" s="389"/>
      <c r="D262" s="465"/>
      <c r="E262" s="389"/>
      <c r="F262" s="389"/>
      <c r="G262" s="366"/>
      <c r="H262" s="389"/>
      <c r="I262" s="389"/>
      <c r="J262" s="366"/>
      <c r="K262" s="356"/>
      <c r="L262" s="389"/>
      <c r="M262" s="366"/>
    </row>
    <row r="263" spans="1:13" s="258" customFormat="1" ht="15" customHeight="1">
      <c r="A263" s="389"/>
      <c r="B263" s="489"/>
      <c r="C263" s="390"/>
      <c r="D263" s="466"/>
      <c r="E263" s="390"/>
      <c r="F263" s="389"/>
      <c r="G263" s="366"/>
      <c r="H263" s="391"/>
      <c r="I263" s="389"/>
      <c r="J263" s="366"/>
      <c r="K263" s="356"/>
      <c r="L263" s="389"/>
      <c r="M263" s="366"/>
    </row>
    <row r="264" spans="1:13" s="353" customFormat="1" ht="22.9" customHeight="1">
      <c r="A264" s="389"/>
      <c r="B264" s="489"/>
      <c r="C264" s="564" t="s">
        <v>248</v>
      </c>
      <c r="D264" s="564"/>
      <c r="E264" s="564"/>
      <c r="F264" s="389"/>
      <c r="G264" s="366"/>
      <c r="H264" s="571" t="s">
        <v>386</v>
      </c>
      <c r="I264" s="392"/>
      <c r="J264" s="366"/>
      <c r="K264" s="356"/>
      <c r="L264" s="389"/>
      <c r="M264" s="366"/>
    </row>
    <row r="265" spans="1:13" s="353" customFormat="1" ht="40.5" customHeight="1">
      <c r="A265" s="389"/>
      <c r="B265" s="489"/>
      <c r="C265" s="389"/>
      <c r="D265" s="465"/>
      <c r="E265" s="389"/>
      <c r="F265" s="389"/>
      <c r="G265" s="366"/>
      <c r="H265" s="572"/>
      <c r="I265" s="392"/>
      <c r="J265" s="366"/>
      <c r="K265" s="356"/>
      <c r="L265" s="389"/>
      <c r="M265" s="366"/>
    </row>
    <row r="266" spans="1:13" s="353" customFormat="1" ht="21" customHeight="1">
      <c r="A266" s="389"/>
      <c r="B266" s="489"/>
      <c r="C266" s="564" t="s">
        <v>123</v>
      </c>
      <c r="D266" s="564"/>
      <c r="E266" s="564"/>
      <c r="F266" s="389"/>
      <c r="G266" s="366"/>
      <c r="H266" s="389"/>
      <c r="I266" s="389"/>
      <c r="J266" s="366"/>
      <c r="K266" s="356"/>
      <c r="L266" s="389"/>
      <c r="M266" s="366"/>
    </row>
    <row r="267" spans="1:13" s="353" customFormat="1" ht="15" customHeight="1">
      <c r="A267" s="200"/>
      <c r="B267" s="490"/>
      <c r="C267" s="200"/>
      <c r="D267" s="467"/>
      <c r="E267" s="375"/>
      <c r="F267" s="200"/>
      <c r="G267" s="200"/>
      <c r="H267" s="200"/>
      <c r="I267" s="200"/>
      <c r="J267" s="200"/>
      <c r="K267" s="257"/>
      <c r="L267" s="200"/>
      <c r="M267" s="200"/>
    </row>
    <row r="268" spans="1:13" s="353" customFormat="1">
      <c r="A268" s="200"/>
      <c r="B268" s="490"/>
      <c r="C268" s="200"/>
      <c r="D268" s="467"/>
      <c r="E268" s="375"/>
      <c r="F268" s="200"/>
      <c r="G268" s="200"/>
      <c r="H268" s="200"/>
      <c r="I268" s="200"/>
      <c r="J268" s="200"/>
      <c r="K268" s="257"/>
      <c r="L268" s="200"/>
      <c r="M268" s="200"/>
    </row>
    <row r="269" spans="1:13" s="353" customFormat="1">
      <c r="A269" s="200"/>
      <c r="B269" s="490"/>
      <c r="C269" s="200"/>
      <c r="D269" s="467"/>
      <c r="E269" s="375"/>
      <c r="F269" s="200"/>
      <c r="G269" s="200"/>
      <c r="H269" s="200"/>
      <c r="I269" s="200"/>
      <c r="J269" s="200"/>
      <c r="K269" s="257"/>
      <c r="L269" s="200"/>
      <c r="M269" s="200"/>
    </row>
    <row r="270" spans="1:13">
      <c r="A270" s="200"/>
      <c r="B270" s="490"/>
      <c r="C270" s="200"/>
      <c r="D270" s="467"/>
      <c r="F270" s="200"/>
      <c r="G270" s="200"/>
      <c r="H270" s="200"/>
      <c r="I270" s="200"/>
      <c r="J270" s="200"/>
      <c r="K270" s="257"/>
      <c r="L270" s="200"/>
      <c r="M270" s="200"/>
    </row>
    <row r="271" spans="1:13" s="201" customFormat="1">
      <c r="A271" s="200"/>
      <c r="B271" s="490"/>
      <c r="C271" s="200"/>
      <c r="D271" s="467"/>
      <c r="E271" s="200"/>
      <c r="F271" s="200"/>
      <c r="G271" s="200"/>
      <c r="H271" s="200"/>
      <c r="I271" s="200"/>
      <c r="J271" s="200"/>
      <c r="K271" s="257"/>
      <c r="L271" s="200"/>
      <c r="M271" s="200"/>
    </row>
    <row r="272" spans="1:13" s="201" customFormat="1">
      <c r="A272" s="375"/>
      <c r="B272" s="491"/>
      <c r="C272" s="375"/>
      <c r="D272" s="468"/>
      <c r="E272" s="375"/>
      <c r="F272" s="393"/>
      <c r="G272" s="393"/>
      <c r="H272" s="393"/>
      <c r="I272" s="375"/>
      <c r="J272" s="375"/>
      <c r="K272" s="388"/>
      <c r="L272" s="375"/>
      <c r="M272" s="375"/>
    </row>
    <row r="273" spans="1:13" s="201" customFormat="1" ht="15" customHeight="1">
      <c r="A273" s="375"/>
      <c r="B273" s="491"/>
      <c r="C273" s="375"/>
      <c r="D273" s="468"/>
      <c r="E273" s="375"/>
      <c r="F273" s="393"/>
      <c r="G273" s="393"/>
      <c r="H273" s="393"/>
      <c r="I273" s="375"/>
      <c r="J273" s="375"/>
      <c r="K273" s="388"/>
      <c r="L273" s="375"/>
      <c r="M273" s="375"/>
    </row>
    <row r="274" spans="1:13" s="201" customFormat="1">
      <c r="A274" s="375"/>
      <c r="B274" s="491"/>
      <c r="C274" s="375"/>
      <c r="D274" s="468"/>
      <c r="E274" s="375"/>
      <c r="F274" s="393"/>
      <c r="G274" s="393"/>
      <c r="H274" s="393"/>
      <c r="I274" s="375"/>
      <c r="J274" s="375"/>
      <c r="K274" s="388"/>
      <c r="L274" s="375"/>
      <c r="M274" s="375"/>
    </row>
    <row r="275" spans="1:13" s="200" customFormat="1">
      <c r="A275" s="375"/>
      <c r="B275" s="491"/>
      <c r="C275" s="375"/>
      <c r="D275" s="468"/>
      <c r="E275" s="375"/>
      <c r="F275" s="393"/>
      <c r="G275" s="393"/>
      <c r="H275" s="393"/>
      <c r="I275" s="375"/>
      <c r="J275" s="375"/>
      <c r="K275" s="388"/>
      <c r="L275" s="375"/>
      <c r="M275" s="375"/>
    </row>
    <row r="276" spans="1:13" s="200" customFormat="1">
      <c r="A276" s="375"/>
      <c r="B276" s="491"/>
      <c r="C276" s="375"/>
      <c r="D276" s="468"/>
      <c r="E276" s="375"/>
      <c r="F276" s="393"/>
      <c r="G276" s="393"/>
      <c r="H276" s="393"/>
      <c r="I276" s="375"/>
      <c r="J276" s="375"/>
      <c r="K276" s="388"/>
      <c r="L276" s="375"/>
      <c r="M276" s="375"/>
    </row>
    <row r="277" spans="1:13" s="200" customFormat="1">
      <c r="A277" s="375"/>
      <c r="B277" s="491"/>
      <c r="C277" s="375"/>
      <c r="D277" s="468"/>
      <c r="E277" s="375"/>
      <c r="F277" s="393"/>
      <c r="G277" s="393"/>
      <c r="H277" s="393"/>
      <c r="I277" s="375"/>
      <c r="J277" s="375"/>
      <c r="K277" s="388"/>
      <c r="L277" s="375"/>
      <c r="M277" s="375"/>
    </row>
    <row r="278" spans="1:13" s="200" customFormat="1">
      <c r="A278" s="375"/>
      <c r="B278" s="491"/>
      <c r="C278" s="375"/>
      <c r="D278" s="468"/>
      <c r="E278" s="375"/>
      <c r="F278" s="393"/>
      <c r="G278" s="393"/>
      <c r="H278" s="393"/>
      <c r="I278" s="375"/>
      <c r="J278" s="375"/>
      <c r="K278" s="388"/>
      <c r="L278" s="375"/>
      <c r="M278" s="375"/>
    </row>
    <row r="279" spans="1:13" s="200" customFormat="1">
      <c r="A279" s="375"/>
      <c r="B279" s="491"/>
      <c r="C279" s="375"/>
      <c r="D279" s="468"/>
      <c r="E279" s="375"/>
      <c r="F279" s="393"/>
      <c r="G279" s="393"/>
      <c r="H279" s="393"/>
      <c r="I279" s="375"/>
      <c r="J279" s="375"/>
      <c r="K279" s="388"/>
      <c r="L279" s="375"/>
      <c r="M279" s="375"/>
    </row>
    <row r="280" spans="1:13" s="200" customFormat="1">
      <c r="A280" s="375"/>
      <c r="B280" s="491"/>
      <c r="C280" s="375"/>
      <c r="D280" s="468"/>
      <c r="E280" s="375"/>
      <c r="F280" s="393"/>
      <c r="G280" s="393"/>
      <c r="H280" s="393"/>
      <c r="I280" s="375"/>
      <c r="J280" s="375"/>
      <c r="K280" s="388"/>
      <c r="L280" s="375"/>
      <c r="M280" s="375"/>
    </row>
  </sheetData>
  <autoFilter ref="A8:M262">
    <filterColumn colId="2">
      <filters>
        <filter val="ფულადი შემოწირულობა"/>
      </filters>
    </filterColumn>
  </autoFilter>
  <mergeCells count="11">
    <mergeCell ref="C266:E266"/>
    <mergeCell ref="E6:H6"/>
    <mergeCell ref="I6:L6"/>
    <mergeCell ref="A262:B262"/>
    <mergeCell ref="C264:E264"/>
    <mergeCell ref="H264:H265"/>
    <mergeCell ref="B260:M260"/>
    <mergeCell ref="B259:M259"/>
    <mergeCell ref="B258:M258"/>
    <mergeCell ref="B257:M257"/>
    <mergeCell ref="B261:M261"/>
  </mergeCells>
  <dataValidations count="2">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32 F34:F60 F62:F250 F252:F256">
      <formula1>11</formula1>
    </dataValidation>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56">
      <formula1>"ფულადი შემოწირულობა, არაფულადი შემოწირულობა, საწევრო"</formula1>
    </dataValidation>
  </dataValidations>
  <printOptions gridLines="1"/>
  <pageMargins left="0.11810804899387577" right="0.11810804899387577" top="0.354329615048119" bottom="0.354329615048119" header="0.31496062992125984" footer="0.31496062992125984"/>
  <pageSetup scale="5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89"/>
  <sheetViews>
    <sheetView showGridLines="0" view="pageBreakPreview" topLeftCell="A37" zoomScale="80" zoomScaleSheetLayoutView="80" workbookViewId="0">
      <selection activeCell="F44" sqref="D44:F44"/>
    </sheetView>
  </sheetViews>
  <sheetFormatPr defaultColWidth="9.140625" defaultRowHeight="15"/>
  <cols>
    <col min="1" max="1" width="15.7109375" style="20" customWidth="1"/>
    <col min="2" max="2" width="73" style="20" customWidth="1"/>
    <col min="3" max="3" width="14.85546875" style="20" customWidth="1"/>
    <col min="4" max="4" width="13.28515625" style="20" customWidth="1"/>
    <col min="5" max="5" width="1.140625" style="20" customWidth="1"/>
    <col min="6" max="6" width="11.42578125" style="20" bestFit="1" customWidth="1"/>
    <col min="7" max="7" width="14.28515625" style="20" bestFit="1" customWidth="1"/>
    <col min="8" max="16384" width="9.140625" style="20"/>
  </cols>
  <sheetData>
    <row r="1" spans="1:12">
      <c r="A1" s="69" t="s">
        <v>281</v>
      </c>
      <c r="B1" s="105"/>
      <c r="C1" s="578" t="s">
        <v>94</v>
      </c>
      <c r="D1" s="578"/>
      <c r="E1" s="135"/>
    </row>
    <row r="2" spans="1:12">
      <c r="A2" s="70" t="s">
        <v>124</v>
      </c>
      <c r="B2" s="105"/>
      <c r="C2" s="576" t="str">
        <f>'ფორმა N1'!M2</f>
        <v>01.01.2021-12.31.2021</v>
      </c>
      <c r="D2" s="577"/>
      <c r="E2" s="135"/>
    </row>
    <row r="3" spans="1:12">
      <c r="A3" s="70"/>
      <c r="B3" s="105"/>
      <c r="C3" s="255"/>
      <c r="D3" s="255"/>
      <c r="E3" s="135"/>
    </row>
    <row r="4" spans="1:12" s="2" customFormat="1">
      <c r="A4" s="71" t="s">
        <v>254</v>
      </c>
      <c r="B4" s="71"/>
      <c r="C4" s="70"/>
      <c r="D4" s="70"/>
      <c r="E4" s="101"/>
      <c r="L4" s="20"/>
    </row>
    <row r="5" spans="1:12" s="2" customFormat="1">
      <c r="A5" s="110" t="str">
        <f>'ფორმა N1'!D4</f>
        <v>მპგ" ელენე ხოშტარია-დროა"</v>
      </c>
      <c r="B5" s="103"/>
      <c r="C5" s="55"/>
      <c r="D5" s="55"/>
      <c r="E5" s="101"/>
    </row>
    <row r="6" spans="1:12" s="2" customFormat="1">
      <c r="A6" s="71"/>
      <c r="B6" s="71"/>
      <c r="C6" s="70"/>
      <c r="D6" s="70"/>
      <c r="E6" s="101"/>
    </row>
    <row r="7" spans="1:12" s="6" customFormat="1">
      <c r="A7" s="250"/>
      <c r="B7" s="250"/>
      <c r="C7" s="72"/>
      <c r="D7" s="72"/>
      <c r="E7" s="136"/>
    </row>
    <row r="8" spans="1:12" s="6" customFormat="1" ht="30">
      <c r="A8" s="99" t="s">
        <v>64</v>
      </c>
      <c r="B8" s="73" t="s">
        <v>11</v>
      </c>
      <c r="C8" s="73" t="s">
        <v>10</v>
      </c>
      <c r="D8" s="73" t="s">
        <v>9</v>
      </c>
      <c r="E8" s="136"/>
    </row>
    <row r="9" spans="1:12" s="9" customFormat="1" ht="18">
      <c r="A9" s="13">
        <v>1</v>
      </c>
      <c r="B9" s="13" t="s">
        <v>57</v>
      </c>
      <c r="C9" s="76">
        <f>SUM(C10,C14,C54,C57,C58,C59,C76)</f>
        <v>86494.91</v>
      </c>
      <c r="D9" s="76">
        <f>SUM(D10,D14,D54,D57,D58,D59,D65,D72,D73)</f>
        <v>67273.440000000002</v>
      </c>
      <c r="E9" s="137"/>
      <c r="F9" s="515">
        <f>SUM(F10,F14,F54,F57,F58,F59,F65,F73,F74)</f>
        <v>35926.39</v>
      </c>
      <c r="G9" s="630">
        <f>F9+D9</f>
        <v>103199.83</v>
      </c>
    </row>
    <row r="10" spans="1:12" s="9" customFormat="1" ht="18">
      <c r="A10" s="14">
        <v>1.1000000000000001</v>
      </c>
      <c r="B10" s="14" t="s">
        <v>58</v>
      </c>
      <c r="C10" s="78">
        <f>SUM(C11:C13)</f>
        <v>1551.14</v>
      </c>
      <c r="D10" s="78">
        <f>SUM(D11:D13)</f>
        <v>1551.14</v>
      </c>
      <c r="E10" s="137"/>
      <c r="F10" s="407">
        <f>SUM(F11:F13)</f>
        <v>18082.62</v>
      </c>
      <c r="G10" s="630">
        <f t="shared" ref="G10:G73" si="0">F10+D10</f>
        <v>19633.759999999998</v>
      </c>
    </row>
    <row r="11" spans="1:12" s="9" customFormat="1" ht="16.5" customHeight="1">
      <c r="A11" s="16" t="s">
        <v>30</v>
      </c>
      <c r="B11" s="16" t="s">
        <v>59</v>
      </c>
      <c r="C11" s="405">
        <v>1551.14</v>
      </c>
      <c r="D11" s="405">
        <v>1551.14</v>
      </c>
      <c r="E11" s="137"/>
      <c r="F11" s="516">
        <v>15000</v>
      </c>
      <c r="G11" s="630">
        <f t="shared" si="0"/>
        <v>16551.14</v>
      </c>
    </row>
    <row r="12" spans="1:12" ht="16.5" customHeight="1">
      <c r="A12" s="16" t="s">
        <v>31</v>
      </c>
      <c r="B12" s="16" t="s">
        <v>0</v>
      </c>
      <c r="C12" s="30"/>
      <c r="D12" s="31"/>
      <c r="E12" s="135"/>
      <c r="F12" s="516">
        <v>3082.62</v>
      </c>
      <c r="G12" s="630">
        <f t="shared" si="0"/>
        <v>3082.62</v>
      </c>
    </row>
    <row r="13" spans="1:12" s="3" customFormat="1">
      <c r="A13" s="347" t="s">
        <v>71</v>
      </c>
      <c r="B13" s="82" t="s">
        <v>487</v>
      </c>
      <c r="C13" s="4"/>
      <c r="D13" s="4"/>
      <c r="E13" s="89"/>
      <c r="F13" s="516"/>
      <c r="G13" s="630">
        <f t="shared" si="0"/>
        <v>0</v>
      </c>
    </row>
    <row r="14" spans="1:12">
      <c r="A14" s="14">
        <v>1.2</v>
      </c>
      <c r="B14" s="14" t="s">
        <v>60</v>
      </c>
      <c r="C14" s="406">
        <f>SUM(C15,C18,C30:C33,C36,C37,C44,C45,C46,C47,C48,C52,C53)</f>
        <v>79156.28</v>
      </c>
      <c r="D14" s="406">
        <f>SUM(D15,D18,D30:D33,D36,D37,D44,D45,D46,D47,D48,D52,D53)</f>
        <v>63143.91</v>
      </c>
      <c r="E14" s="135"/>
      <c r="F14" s="406">
        <f>SUM(F15,F18,F30,F31,F32,F33,F36,F37,F44:F48,F52,F53)</f>
        <v>14499.27</v>
      </c>
      <c r="G14" s="630">
        <f t="shared" si="0"/>
        <v>77643.180000000008</v>
      </c>
    </row>
    <row r="15" spans="1:12">
      <c r="A15" s="16" t="s">
        <v>32</v>
      </c>
      <c r="B15" s="16" t="s">
        <v>1</v>
      </c>
      <c r="C15" s="77">
        <f>SUM(C16:C17)</f>
        <v>0</v>
      </c>
      <c r="D15" s="77">
        <f>SUM(D16:D17)</f>
        <v>0</v>
      </c>
      <c r="E15" s="135"/>
      <c r="F15" s="407">
        <f>SUM(F16:F17)</f>
        <v>0</v>
      </c>
      <c r="G15" s="630">
        <f t="shared" si="0"/>
        <v>0</v>
      </c>
    </row>
    <row r="16" spans="1:12" ht="17.25" customHeight="1">
      <c r="A16" s="17" t="s">
        <v>84</v>
      </c>
      <c r="B16" s="17" t="s">
        <v>61</v>
      </c>
      <c r="C16" s="32"/>
      <c r="D16" s="33"/>
      <c r="E16" s="135"/>
      <c r="F16" s="517"/>
      <c r="G16" s="630">
        <f t="shared" si="0"/>
        <v>0</v>
      </c>
    </row>
    <row r="17" spans="1:7" ht="17.25" customHeight="1">
      <c r="A17" s="17" t="s">
        <v>85</v>
      </c>
      <c r="B17" s="17" t="s">
        <v>62</v>
      </c>
      <c r="C17" s="32"/>
      <c r="D17" s="33"/>
      <c r="E17" s="135"/>
      <c r="F17" s="517"/>
      <c r="G17" s="630">
        <f t="shared" si="0"/>
        <v>0</v>
      </c>
    </row>
    <row r="18" spans="1:7">
      <c r="A18" s="16" t="s">
        <v>33</v>
      </c>
      <c r="B18" s="16" t="s">
        <v>2</v>
      </c>
      <c r="C18" s="407">
        <f>SUM(C19:C24,C29)</f>
        <v>523.4</v>
      </c>
      <c r="D18" s="407">
        <f>SUM(D19:D24,D29)</f>
        <v>523.4</v>
      </c>
      <c r="E18" s="135"/>
      <c r="F18" s="407">
        <f>SUM(F19:F24,F29)</f>
        <v>170.59</v>
      </c>
      <c r="G18" s="630">
        <f t="shared" si="0"/>
        <v>693.99</v>
      </c>
    </row>
    <row r="19" spans="1:7" ht="30">
      <c r="A19" s="17" t="s">
        <v>12</v>
      </c>
      <c r="B19" s="17" t="s">
        <v>231</v>
      </c>
      <c r="C19" s="34">
        <v>211.4</v>
      </c>
      <c r="D19" s="34">
        <v>211.4</v>
      </c>
      <c r="E19" s="135"/>
      <c r="F19" s="36">
        <v>0</v>
      </c>
      <c r="G19" s="630">
        <f t="shared" si="0"/>
        <v>211.4</v>
      </c>
    </row>
    <row r="20" spans="1:7">
      <c r="A20" s="17" t="s">
        <v>13</v>
      </c>
      <c r="B20" s="17" t="s">
        <v>14</v>
      </c>
      <c r="C20" s="34"/>
      <c r="D20" s="35"/>
      <c r="E20" s="135"/>
      <c r="F20" s="36"/>
      <c r="G20" s="630">
        <f t="shared" si="0"/>
        <v>0</v>
      </c>
    </row>
    <row r="21" spans="1:7" ht="30">
      <c r="A21" s="17" t="s">
        <v>261</v>
      </c>
      <c r="B21" s="17" t="s">
        <v>22</v>
      </c>
      <c r="C21" s="34"/>
      <c r="D21" s="36"/>
      <c r="E21" s="135"/>
      <c r="F21" s="36"/>
      <c r="G21" s="630">
        <f t="shared" si="0"/>
        <v>0</v>
      </c>
    </row>
    <row r="22" spans="1:7">
      <c r="A22" s="17" t="s">
        <v>262</v>
      </c>
      <c r="B22" s="17" t="s">
        <v>15</v>
      </c>
      <c r="C22" s="34">
        <f>156+156</f>
        <v>312</v>
      </c>
      <c r="D22" s="34">
        <f>156+156</f>
        <v>312</v>
      </c>
      <c r="E22" s="135"/>
      <c r="F22" s="36">
        <v>0</v>
      </c>
      <c r="G22" s="630">
        <f t="shared" si="0"/>
        <v>312</v>
      </c>
    </row>
    <row r="23" spans="1:7">
      <c r="A23" s="17" t="s">
        <v>263</v>
      </c>
      <c r="B23" s="17" t="s">
        <v>16</v>
      </c>
      <c r="C23" s="34"/>
      <c r="D23" s="36"/>
      <c r="E23" s="135"/>
      <c r="F23" s="36"/>
      <c r="G23" s="630">
        <f t="shared" si="0"/>
        <v>0</v>
      </c>
    </row>
    <row r="24" spans="1:7">
      <c r="A24" s="17" t="s">
        <v>264</v>
      </c>
      <c r="B24" s="17" t="s">
        <v>17</v>
      </c>
      <c r="C24" s="108">
        <f>SUM(C25:C28)</f>
        <v>0</v>
      </c>
      <c r="D24" s="108">
        <f>SUM(D25:D28)</f>
        <v>0</v>
      </c>
      <c r="E24" s="135"/>
      <c r="F24" s="407">
        <f>SUM(F25:F28)</f>
        <v>76.59</v>
      </c>
      <c r="G24" s="630">
        <f t="shared" si="0"/>
        <v>76.59</v>
      </c>
    </row>
    <row r="25" spans="1:7" ht="16.5" customHeight="1">
      <c r="A25" s="18" t="s">
        <v>265</v>
      </c>
      <c r="B25" s="18" t="s">
        <v>18</v>
      </c>
      <c r="C25" s="34"/>
      <c r="D25" s="36"/>
      <c r="E25" s="135"/>
      <c r="F25" s="36">
        <v>48.51</v>
      </c>
      <c r="G25" s="630">
        <f t="shared" si="0"/>
        <v>48.51</v>
      </c>
    </row>
    <row r="26" spans="1:7" ht="16.5" customHeight="1">
      <c r="A26" s="18" t="s">
        <v>266</v>
      </c>
      <c r="B26" s="18" t="s">
        <v>19</v>
      </c>
      <c r="C26" s="34"/>
      <c r="D26" s="36"/>
      <c r="E26" s="135"/>
      <c r="F26" s="36">
        <v>18.079999999999998</v>
      </c>
      <c r="G26" s="630">
        <f t="shared" si="0"/>
        <v>18.079999999999998</v>
      </c>
    </row>
    <row r="27" spans="1:7" ht="16.5" customHeight="1">
      <c r="A27" s="18" t="s">
        <v>267</v>
      </c>
      <c r="B27" s="18" t="s">
        <v>20</v>
      </c>
      <c r="C27" s="34"/>
      <c r="D27" s="36"/>
      <c r="E27" s="135"/>
      <c r="F27" s="36"/>
      <c r="G27" s="630">
        <f t="shared" si="0"/>
        <v>0</v>
      </c>
    </row>
    <row r="28" spans="1:7" ht="16.5" customHeight="1">
      <c r="A28" s="18" t="s">
        <v>268</v>
      </c>
      <c r="B28" s="18" t="s">
        <v>23</v>
      </c>
      <c r="C28" s="34"/>
      <c r="D28" s="37"/>
      <c r="E28" s="135"/>
      <c r="F28" s="36">
        <v>10</v>
      </c>
      <c r="G28" s="630">
        <f t="shared" si="0"/>
        <v>10</v>
      </c>
    </row>
    <row r="29" spans="1:7">
      <c r="A29" s="17" t="s">
        <v>269</v>
      </c>
      <c r="B29" s="17" t="s">
        <v>21</v>
      </c>
      <c r="C29" s="34"/>
      <c r="D29" s="37"/>
      <c r="E29" s="135"/>
      <c r="F29" s="36">
        <v>94</v>
      </c>
      <c r="G29" s="630">
        <f t="shared" si="0"/>
        <v>94</v>
      </c>
    </row>
    <row r="30" spans="1:7">
      <c r="A30" s="16" t="s">
        <v>34</v>
      </c>
      <c r="B30" s="16" t="s">
        <v>3</v>
      </c>
      <c r="C30" s="30"/>
      <c r="D30" s="31"/>
      <c r="E30" s="135"/>
      <c r="F30" s="517"/>
      <c r="G30" s="630">
        <f t="shared" si="0"/>
        <v>0</v>
      </c>
    </row>
    <row r="31" spans="1:7">
      <c r="A31" s="16" t="s">
        <v>35</v>
      </c>
      <c r="B31" s="16" t="s">
        <v>4</v>
      </c>
      <c r="C31" s="30"/>
      <c r="D31" s="31"/>
      <c r="E31" s="135"/>
      <c r="F31" s="517"/>
      <c r="G31" s="630">
        <f t="shared" si="0"/>
        <v>0</v>
      </c>
    </row>
    <row r="32" spans="1:7">
      <c r="A32" s="16" t="s">
        <v>36</v>
      </c>
      <c r="B32" s="16" t="s">
        <v>5</v>
      </c>
      <c r="C32" s="30"/>
      <c r="D32" s="31"/>
      <c r="E32" s="135"/>
      <c r="F32" s="517"/>
      <c r="G32" s="630">
        <f t="shared" si="0"/>
        <v>0</v>
      </c>
    </row>
    <row r="33" spans="1:7">
      <c r="A33" s="16" t="s">
        <v>37</v>
      </c>
      <c r="B33" s="16" t="s">
        <v>63</v>
      </c>
      <c r="C33" s="77">
        <f>SUM(C34:C35)</f>
        <v>1565.7</v>
      </c>
      <c r="D33" s="77">
        <f>SUM(D34:D35)</f>
        <v>2947.2</v>
      </c>
      <c r="E33" s="135"/>
      <c r="F33" s="407">
        <f>SUM(F34:F35)</f>
        <v>0</v>
      </c>
      <c r="G33" s="630">
        <f t="shared" si="0"/>
        <v>2947.2</v>
      </c>
    </row>
    <row r="34" spans="1:7">
      <c r="A34" s="17" t="s">
        <v>270</v>
      </c>
      <c r="B34" s="17" t="s">
        <v>56</v>
      </c>
      <c r="C34" s="405">
        <v>1565.7</v>
      </c>
      <c r="D34" s="405">
        <v>2947.2</v>
      </c>
      <c r="E34" s="135"/>
      <c r="F34" s="517">
        <v>0</v>
      </c>
      <c r="G34" s="630">
        <f t="shared" si="0"/>
        <v>2947.2</v>
      </c>
    </row>
    <row r="35" spans="1:7">
      <c r="A35" s="17" t="s">
        <v>271</v>
      </c>
      <c r="B35" s="17" t="s">
        <v>55</v>
      </c>
      <c r="C35" s="30"/>
      <c r="D35" s="31"/>
      <c r="E35" s="135"/>
      <c r="F35" s="517"/>
      <c r="G35" s="630">
        <f t="shared" si="0"/>
        <v>0</v>
      </c>
    </row>
    <row r="36" spans="1:7">
      <c r="A36" s="16" t="s">
        <v>38</v>
      </c>
      <c r="B36" s="16" t="s">
        <v>49</v>
      </c>
      <c r="C36" s="405">
        <v>64.069999999999993</v>
      </c>
      <c r="D36" s="405">
        <f>53.02+11.05</f>
        <v>64.070000000000007</v>
      </c>
      <c r="E36" s="135"/>
      <c r="F36" s="517">
        <v>32.46</v>
      </c>
      <c r="G36" s="630">
        <f t="shared" si="0"/>
        <v>96.53</v>
      </c>
    </row>
    <row r="37" spans="1:7">
      <c r="A37" s="16" t="s">
        <v>39</v>
      </c>
      <c r="B37" s="82" t="s">
        <v>319</v>
      </c>
      <c r="C37" s="557">
        <f>SUM(C38:C43)</f>
        <v>41631.200000000004</v>
      </c>
      <c r="D37" s="557">
        <f>SUM(D38:D43)</f>
        <v>24346.870000000003</v>
      </c>
      <c r="E37" s="135"/>
      <c r="F37" s="407">
        <f>SUM(F38:F43)</f>
        <v>2930.78</v>
      </c>
      <c r="G37" s="630">
        <f t="shared" si="0"/>
        <v>27277.65</v>
      </c>
    </row>
    <row r="38" spans="1:7">
      <c r="A38" s="17" t="s">
        <v>316</v>
      </c>
      <c r="B38" s="91" t="s">
        <v>320</v>
      </c>
      <c r="C38" s="558"/>
      <c r="D38" s="558"/>
      <c r="E38" s="135"/>
      <c r="F38" s="517"/>
      <c r="G38" s="630">
        <f t="shared" si="0"/>
        <v>0</v>
      </c>
    </row>
    <row r="39" spans="1:7">
      <c r="A39" s="17" t="s">
        <v>317</v>
      </c>
      <c r="B39" s="91" t="s">
        <v>321</v>
      </c>
      <c r="C39" s="558"/>
      <c r="D39" s="558"/>
      <c r="E39" s="135"/>
      <c r="F39" s="517"/>
      <c r="G39" s="630">
        <f t="shared" si="0"/>
        <v>0</v>
      </c>
    </row>
    <row r="40" spans="1:7">
      <c r="A40" s="17" t="s">
        <v>318</v>
      </c>
      <c r="B40" s="91" t="s">
        <v>324</v>
      </c>
      <c r="C40" s="405">
        <v>12337.2</v>
      </c>
      <c r="D40" s="405">
        <v>12337.2</v>
      </c>
      <c r="E40" s="135"/>
      <c r="F40" s="517">
        <v>403.45</v>
      </c>
      <c r="G40" s="630">
        <f t="shared" si="0"/>
        <v>12740.650000000001</v>
      </c>
    </row>
    <row r="41" spans="1:7">
      <c r="A41" s="17" t="s">
        <v>323</v>
      </c>
      <c r="B41" s="91" t="s">
        <v>325</v>
      </c>
      <c r="C41" s="405">
        <v>1452.1</v>
      </c>
      <c r="D41" s="405">
        <v>1452.1</v>
      </c>
      <c r="E41" s="135"/>
      <c r="F41" s="517">
        <v>300</v>
      </c>
      <c r="G41" s="630">
        <f t="shared" si="0"/>
        <v>1752.1</v>
      </c>
    </row>
    <row r="42" spans="1:7">
      <c r="A42" s="17" t="s">
        <v>326</v>
      </c>
      <c r="B42" s="91" t="s">
        <v>401</v>
      </c>
      <c r="C42" s="405">
        <v>20807</v>
      </c>
      <c r="D42" s="405">
        <v>3792.67</v>
      </c>
      <c r="E42" s="135"/>
      <c r="F42" s="517">
        <v>747.33</v>
      </c>
      <c r="G42" s="630">
        <f t="shared" si="0"/>
        <v>4540</v>
      </c>
    </row>
    <row r="43" spans="1:7">
      <c r="A43" s="17" t="s">
        <v>402</v>
      </c>
      <c r="B43" s="91" t="s">
        <v>322</v>
      </c>
      <c r="C43" s="405">
        <v>7034.9</v>
      </c>
      <c r="D43" s="405">
        <f>5552.9+750+462</f>
        <v>6764.9</v>
      </c>
      <c r="E43" s="135"/>
      <c r="F43" s="517">
        <v>1480</v>
      </c>
      <c r="G43" s="630">
        <f t="shared" si="0"/>
        <v>8244.9</v>
      </c>
    </row>
    <row r="44" spans="1:7" ht="30">
      <c r="A44" s="16" t="s">
        <v>40</v>
      </c>
      <c r="B44" s="82" t="s">
        <v>28</v>
      </c>
      <c r="C44" s="558">
        <v>265</v>
      </c>
      <c r="D44" s="558">
        <v>265</v>
      </c>
      <c r="E44" s="135"/>
      <c r="F44" s="517">
        <v>1206.92</v>
      </c>
      <c r="G44" s="630">
        <f t="shared" si="0"/>
        <v>1471.92</v>
      </c>
    </row>
    <row r="45" spans="1:7">
      <c r="A45" s="16" t="s">
        <v>41</v>
      </c>
      <c r="B45" s="82" t="s">
        <v>24</v>
      </c>
      <c r="C45" s="558"/>
      <c r="D45" s="559"/>
      <c r="E45" s="135"/>
      <c r="F45" s="517">
        <v>85.52</v>
      </c>
      <c r="G45" s="630">
        <f t="shared" si="0"/>
        <v>85.52</v>
      </c>
    </row>
    <row r="46" spans="1:7">
      <c r="A46" s="16" t="s">
        <v>42</v>
      </c>
      <c r="B46" s="82" t="s">
        <v>25</v>
      </c>
      <c r="C46" s="558"/>
      <c r="D46" s="559"/>
      <c r="E46" s="135"/>
      <c r="F46" s="517">
        <v>3000</v>
      </c>
      <c r="G46" s="630">
        <f t="shared" si="0"/>
        <v>3000</v>
      </c>
    </row>
    <row r="47" spans="1:7">
      <c r="A47" s="16" t="s">
        <v>43</v>
      </c>
      <c r="B47" s="82" t="s">
        <v>26</v>
      </c>
      <c r="C47" s="558"/>
      <c r="D47" s="559"/>
      <c r="E47" s="135"/>
      <c r="F47" s="517"/>
      <c r="G47" s="630">
        <f t="shared" si="0"/>
        <v>0</v>
      </c>
    </row>
    <row r="48" spans="1:7">
      <c r="A48" s="16" t="s">
        <v>44</v>
      </c>
      <c r="B48" s="82" t="s">
        <v>276</v>
      </c>
      <c r="C48" s="560">
        <f>SUM(C49:C51)</f>
        <v>4302.2299999999996</v>
      </c>
      <c r="D48" s="560">
        <f>SUM(D49:D51)</f>
        <v>5692.6900000000005</v>
      </c>
      <c r="E48" s="135"/>
      <c r="F48" s="407">
        <f>SUM(F49:F51)</f>
        <v>5500</v>
      </c>
      <c r="G48" s="630">
        <f t="shared" si="0"/>
        <v>11192.69</v>
      </c>
    </row>
    <row r="49" spans="1:7">
      <c r="A49" s="91" t="s">
        <v>331</v>
      </c>
      <c r="B49" s="91" t="s">
        <v>334</v>
      </c>
      <c r="C49" s="405">
        <v>4302.2299999999996</v>
      </c>
      <c r="D49" s="405">
        <f>3817.69+1875</f>
        <v>5692.6900000000005</v>
      </c>
      <c r="E49" s="135"/>
      <c r="F49" s="550">
        <v>5500</v>
      </c>
      <c r="G49" s="630">
        <f t="shared" si="0"/>
        <v>11192.69</v>
      </c>
    </row>
    <row r="50" spans="1:7">
      <c r="A50" s="91" t="s">
        <v>332</v>
      </c>
      <c r="B50" s="91" t="s">
        <v>333</v>
      </c>
      <c r="C50" s="558"/>
      <c r="D50" s="559"/>
      <c r="E50" s="135"/>
      <c r="F50" s="550"/>
      <c r="G50" s="630">
        <f t="shared" si="0"/>
        <v>0</v>
      </c>
    </row>
    <row r="51" spans="1:7">
      <c r="A51" s="91" t="s">
        <v>335</v>
      </c>
      <c r="B51" s="91" t="s">
        <v>336</v>
      </c>
      <c r="C51" s="558"/>
      <c r="D51" s="559"/>
      <c r="E51" s="135"/>
      <c r="F51" s="550"/>
      <c r="G51" s="630">
        <f t="shared" si="0"/>
        <v>0</v>
      </c>
    </row>
    <row r="52" spans="1:7" ht="26.25" customHeight="1">
      <c r="A52" s="16" t="s">
        <v>45</v>
      </c>
      <c r="B52" s="82" t="s">
        <v>29</v>
      </c>
      <c r="C52" s="558"/>
      <c r="D52" s="559"/>
      <c r="E52" s="135"/>
      <c r="F52" s="550"/>
      <c r="G52" s="630">
        <f t="shared" si="0"/>
        <v>0</v>
      </c>
    </row>
    <row r="53" spans="1:7">
      <c r="A53" s="16" t="s">
        <v>46</v>
      </c>
      <c r="B53" s="82" t="s">
        <v>6</v>
      </c>
      <c r="C53" s="405">
        <v>30804.68</v>
      </c>
      <c r="D53" s="405">
        <v>29304.68</v>
      </c>
      <c r="E53" s="135"/>
      <c r="F53" s="550">
        <v>1573</v>
      </c>
      <c r="G53" s="630">
        <f t="shared" si="0"/>
        <v>30877.68</v>
      </c>
    </row>
    <row r="54" spans="1:7" ht="30">
      <c r="A54" s="14">
        <v>1.3</v>
      </c>
      <c r="B54" s="81" t="s">
        <v>360</v>
      </c>
      <c r="C54" s="551">
        <f>SUM(C55:C56)</f>
        <v>0</v>
      </c>
      <c r="D54" s="551">
        <f>SUM(D55:D56)</f>
        <v>0</v>
      </c>
      <c r="E54" s="135"/>
      <c r="F54" s="552">
        <f>SUM(F55:F56)</f>
        <v>0</v>
      </c>
      <c r="G54" s="630">
        <f t="shared" si="0"/>
        <v>0</v>
      </c>
    </row>
    <row r="55" spans="1:7" ht="30">
      <c r="A55" s="16" t="s">
        <v>50</v>
      </c>
      <c r="B55" s="82" t="s">
        <v>48</v>
      </c>
      <c r="C55" s="558"/>
      <c r="D55" s="559"/>
      <c r="E55" s="135"/>
      <c r="F55" s="550"/>
      <c r="G55" s="630">
        <f t="shared" si="0"/>
        <v>0</v>
      </c>
    </row>
    <row r="56" spans="1:7">
      <c r="A56" s="16" t="s">
        <v>51</v>
      </c>
      <c r="B56" s="82" t="s">
        <v>47</v>
      </c>
      <c r="C56" s="558"/>
      <c r="D56" s="559"/>
      <c r="E56" s="135"/>
      <c r="F56" s="550"/>
      <c r="G56" s="630">
        <f t="shared" si="0"/>
        <v>0</v>
      </c>
    </row>
    <row r="57" spans="1:7">
      <c r="A57" s="14">
        <v>1.4</v>
      </c>
      <c r="B57" s="81" t="s">
        <v>362</v>
      </c>
      <c r="C57" s="558"/>
      <c r="D57" s="559"/>
      <c r="E57" s="135"/>
      <c r="F57" s="550"/>
      <c r="G57" s="630">
        <f t="shared" si="0"/>
        <v>0</v>
      </c>
    </row>
    <row r="58" spans="1:7">
      <c r="A58" s="14">
        <v>1.5</v>
      </c>
      <c r="B58" s="81" t="s">
        <v>7</v>
      </c>
      <c r="C58" s="34"/>
      <c r="D58" s="36"/>
      <c r="E58" s="135"/>
      <c r="F58" s="36"/>
      <c r="G58" s="630">
        <f t="shared" si="0"/>
        <v>0</v>
      </c>
    </row>
    <row r="59" spans="1:7">
      <c r="A59" s="14">
        <v>1.6</v>
      </c>
      <c r="B59" s="41" t="s">
        <v>8</v>
      </c>
      <c r="C59" s="551">
        <f>SUM(C60:C64)</f>
        <v>5787.49</v>
      </c>
      <c r="D59" s="551">
        <f>SUM(D60:D64)</f>
        <v>2578.39</v>
      </c>
      <c r="E59" s="135"/>
      <c r="F59" s="554">
        <f>SUM(F60:F64)</f>
        <v>3344.5</v>
      </c>
      <c r="G59" s="630">
        <f t="shared" si="0"/>
        <v>5922.8899999999994</v>
      </c>
    </row>
    <row r="60" spans="1:7">
      <c r="A60" s="16" t="s">
        <v>277</v>
      </c>
      <c r="B60" s="42" t="s">
        <v>52</v>
      </c>
      <c r="C60" s="34"/>
      <c r="D60" s="36"/>
      <c r="E60" s="135"/>
      <c r="F60" s="36"/>
      <c r="G60" s="630">
        <f t="shared" si="0"/>
        <v>0</v>
      </c>
    </row>
    <row r="61" spans="1:7" ht="30">
      <c r="A61" s="16" t="s">
        <v>278</v>
      </c>
      <c r="B61" s="42" t="s">
        <v>54</v>
      </c>
      <c r="C61" s="34">
        <v>5508.57</v>
      </c>
      <c r="D61" s="34">
        <v>2258.81</v>
      </c>
      <c r="E61" s="135"/>
      <c r="F61" s="36">
        <v>3343.41</v>
      </c>
      <c r="G61" s="630">
        <f t="shared" si="0"/>
        <v>5602.2199999999993</v>
      </c>
    </row>
    <row r="62" spans="1:7">
      <c r="A62" s="16" t="s">
        <v>279</v>
      </c>
      <c r="B62" s="42" t="s">
        <v>53</v>
      </c>
      <c r="C62" s="36"/>
      <c r="D62" s="36"/>
      <c r="E62" s="135"/>
      <c r="F62" s="36"/>
      <c r="G62" s="630">
        <f t="shared" si="0"/>
        <v>0</v>
      </c>
    </row>
    <row r="63" spans="1:7">
      <c r="A63" s="16" t="s">
        <v>280</v>
      </c>
      <c r="B63" s="42" t="s">
        <v>27</v>
      </c>
      <c r="C63" s="34">
        <v>278.92</v>
      </c>
      <c r="D63" s="34">
        <v>278.92</v>
      </c>
      <c r="E63" s="135"/>
      <c r="F63" s="36">
        <v>0</v>
      </c>
      <c r="G63" s="630">
        <f t="shared" si="0"/>
        <v>278.92</v>
      </c>
    </row>
    <row r="64" spans="1:7">
      <c r="A64" s="16" t="s">
        <v>306</v>
      </c>
      <c r="B64" s="162" t="s">
        <v>307</v>
      </c>
      <c r="C64" s="34"/>
      <c r="D64" s="163">
        <v>40.659999999999997</v>
      </c>
      <c r="E64" s="135"/>
      <c r="F64" s="36">
        <v>1.0900000000000001</v>
      </c>
      <c r="G64" s="630">
        <f t="shared" si="0"/>
        <v>41.75</v>
      </c>
    </row>
    <row r="65" spans="1:7">
      <c r="A65" s="13">
        <v>2</v>
      </c>
      <c r="B65" s="43" t="s">
        <v>92</v>
      </c>
      <c r="C65" s="194"/>
      <c r="D65" s="109">
        <f>SUM(D66:D71)</f>
        <v>0</v>
      </c>
      <c r="E65" s="135"/>
      <c r="F65" s="554">
        <f>SUM(F66:F72)</f>
        <v>0</v>
      </c>
      <c r="G65" s="630">
        <f t="shared" si="0"/>
        <v>0</v>
      </c>
    </row>
    <row r="66" spans="1:7">
      <c r="A66" s="15">
        <v>2.1</v>
      </c>
      <c r="B66" s="44" t="s">
        <v>86</v>
      </c>
      <c r="C66" s="194"/>
      <c r="D66" s="38"/>
      <c r="E66" s="135"/>
      <c r="F66" s="556"/>
      <c r="G66" s="630">
        <f t="shared" si="0"/>
        <v>0</v>
      </c>
    </row>
    <row r="67" spans="1:7">
      <c r="A67" s="15">
        <v>2.2000000000000002</v>
      </c>
      <c r="B67" s="44" t="s">
        <v>90</v>
      </c>
      <c r="C67" s="196"/>
      <c r="D67" s="39"/>
      <c r="E67" s="135"/>
      <c r="F67" s="556"/>
      <c r="G67" s="630">
        <f t="shared" si="0"/>
        <v>0</v>
      </c>
    </row>
    <row r="68" spans="1:7">
      <c r="A68" s="15">
        <v>2.2999999999999998</v>
      </c>
      <c r="B68" s="44" t="s">
        <v>89</v>
      </c>
      <c r="C68" s="196"/>
      <c r="D68" s="39"/>
      <c r="E68" s="135"/>
      <c r="F68" s="556"/>
      <c r="G68" s="630">
        <f t="shared" si="0"/>
        <v>0</v>
      </c>
    </row>
    <row r="69" spans="1:7">
      <c r="A69" s="15">
        <v>2.4</v>
      </c>
      <c r="B69" s="44" t="s">
        <v>91</v>
      </c>
      <c r="C69" s="196"/>
      <c r="D69" s="39"/>
      <c r="E69" s="135"/>
      <c r="F69" s="556"/>
      <c r="G69" s="630">
        <f t="shared" si="0"/>
        <v>0</v>
      </c>
    </row>
    <row r="70" spans="1:7">
      <c r="A70" s="15">
        <v>2.5</v>
      </c>
      <c r="B70" s="44" t="s">
        <v>87</v>
      </c>
      <c r="C70" s="196"/>
      <c r="D70" s="39"/>
      <c r="E70" s="135"/>
      <c r="F70" s="519"/>
      <c r="G70" s="630">
        <f t="shared" si="0"/>
        <v>0</v>
      </c>
    </row>
    <row r="71" spans="1:7">
      <c r="A71" s="15">
        <v>2.6</v>
      </c>
      <c r="B71" s="44" t="s">
        <v>88</v>
      </c>
      <c r="C71" s="196"/>
      <c r="D71" s="39"/>
      <c r="E71" s="135"/>
      <c r="F71" s="519"/>
      <c r="G71" s="630">
        <f t="shared" si="0"/>
        <v>0</v>
      </c>
    </row>
    <row r="72" spans="1:7" s="2" customFormat="1">
      <c r="A72" s="13">
        <v>3</v>
      </c>
      <c r="B72" s="192" t="s">
        <v>381</v>
      </c>
      <c r="C72" s="195"/>
      <c r="D72" s="193"/>
      <c r="E72" s="98"/>
      <c r="F72" s="519"/>
      <c r="G72" s="630">
        <f t="shared" si="0"/>
        <v>0</v>
      </c>
    </row>
    <row r="73" spans="1:7" s="2" customFormat="1">
      <c r="A73" s="13">
        <v>4</v>
      </c>
      <c r="B73" s="13" t="s">
        <v>233</v>
      </c>
      <c r="C73" s="195">
        <f>SUM(C74:C75)</f>
        <v>0</v>
      </c>
      <c r="D73" s="79">
        <f>SUM(D74:D75)</f>
        <v>0</v>
      </c>
      <c r="E73" s="98"/>
      <c r="F73" s="519"/>
      <c r="G73" s="630">
        <f t="shared" si="0"/>
        <v>0</v>
      </c>
    </row>
    <row r="74" spans="1:7" s="2" customFormat="1">
      <c r="A74" s="15">
        <v>4.0999999999999996</v>
      </c>
      <c r="B74" s="15" t="s">
        <v>234</v>
      </c>
      <c r="C74" s="8"/>
      <c r="D74" s="8"/>
      <c r="E74" s="98"/>
      <c r="F74" s="518">
        <f>SUM(F75:F76)</f>
        <v>0</v>
      </c>
      <c r="G74" s="630">
        <f t="shared" ref="G74:G76" si="1">F74+D74</f>
        <v>0</v>
      </c>
    </row>
    <row r="75" spans="1:7" s="2" customFormat="1">
      <c r="A75" s="15">
        <v>4.2</v>
      </c>
      <c r="B75" s="15" t="s">
        <v>235</v>
      </c>
      <c r="C75" s="8"/>
      <c r="D75" s="8"/>
      <c r="E75" s="98"/>
      <c r="F75" s="520"/>
      <c r="G75" s="630">
        <f t="shared" si="1"/>
        <v>0</v>
      </c>
    </row>
    <row r="76" spans="1:7" s="2" customFormat="1">
      <c r="A76" s="13">
        <v>5</v>
      </c>
      <c r="B76" s="190" t="s">
        <v>259</v>
      </c>
      <c r="C76" s="8"/>
      <c r="D76" s="79"/>
      <c r="E76" s="98"/>
      <c r="F76" s="549"/>
      <c r="G76" s="630">
        <f t="shared" si="1"/>
        <v>0</v>
      </c>
    </row>
    <row r="77" spans="1:7" s="2" customFormat="1">
      <c r="A77" s="208"/>
      <c r="B77" s="208"/>
      <c r="C77" s="12"/>
      <c r="D77" s="12"/>
      <c r="E77" s="98"/>
      <c r="F77" s="521"/>
    </row>
    <row r="78" spans="1:7" s="2" customFormat="1" ht="29.25" customHeight="1">
      <c r="A78" s="609" t="s">
        <v>465</v>
      </c>
      <c r="B78" s="609"/>
      <c r="C78" s="609"/>
      <c r="D78" s="609"/>
      <c r="E78" s="98"/>
    </row>
    <row r="79" spans="1:7" s="2" customFormat="1">
      <c r="A79" s="208"/>
      <c r="B79" s="208"/>
      <c r="C79" s="12"/>
      <c r="D79" s="12"/>
      <c r="E79" s="98"/>
    </row>
    <row r="80" spans="1:7" s="303" customFormat="1" ht="12.75"/>
    <row r="81" spans="1:9" s="2" customFormat="1">
      <c r="A81" s="64" t="s">
        <v>93</v>
      </c>
      <c r="E81" s="253"/>
    </row>
    <row r="82" spans="1:9" s="2" customFormat="1">
      <c r="E82" s="259"/>
      <c r="F82" s="259"/>
      <c r="G82" s="259"/>
      <c r="H82" s="259"/>
      <c r="I82" s="259"/>
    </row>
    <row r="83" spans="1:9" s="2" customFormat="1">
      <c r="D83" s="12"/>
      <c r="E83" s="259"/>
      <c r="F83" s="259"/>
      <c r="G83" s="259"/>
      <c r="H83" s="259"/>
      <c r="I83" s="259"/>
    </row>
    <row r="84" spans="1:9" s="2" customFormat="1">
      <c r="A84" s="259"/>
      <c r="B84" s="40" t="s">
        <v>403</v>
      </c>
      <c r="D84" s="12"/>
      <c r="E84" s="259"/>
      <c r="F84" s="259"/>
      <c r="G84" s="259"/>
      <c r="H84" s="259"/>
      <c r="I84" s="259"/>
    </row>
    <row r="85" spans="1:9" s="2" customFormat="1">
      <c r="A85" s="259"/>
      <c r="B85" s="610" t="s">
        <v>404</v>
      </c>
      <c r="C85" s="610"/>
      <c r="D85" s="610"/>
      <c r="E85" s="259"/>
      <c r="F85" s="259"/>
      <c r="G85" s="259"/>
      <c r="H85" s="259"/>
      <c r="I85" s="259"/>
    </row>
    <row r="86" spans="1:9" s="259" customFormat="1" ht="12.75">
      <c r="B86" s="60" t="s">
        <v>405</v>
      </c>
    </row>
    <row r="87" spans="1:9" s="2" customFormat="1">
      <c r="A87" s="11"/>
      <c r="B87" s="610" t="s">
        <v>406</v>
      </c>
      <c r="C87" s="610"/>
      <c r="D87" s="610"/>
    </row>
    <row r="88" spans="1:9" s="303" customFormat="1" ht="12.75"/>
    <row r="89" spans="1:9" s="303" customFormat="1" ht="12.75"/>
  </sheetData>
  <mergeCells count="5">
    <mergeCell ref="C1:D1"/>
    <mergeCell ref="C2:D2"/>
    <mergeCell ref="A78:D78"/>
    <mergeCell ref="B85:D85"/>
    <mergeCell ref="B87:D87"/>
  </mergeCells>
  <printOptions gridLines="1"/>
  <pageMargins left="1" right="1" top="1" bottom="1" header="0.5" footer="0.5"/>
  <pageSetup paperSize="9" scale="49" orientation="portrait" r:id="rId1"/>
  <headerFooter alignWithMargins="0"/>
  <rowBreaks count="1" manualBreakCount="1">
    <brk id="58"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8"/>
  <sheetViews>
    <sheetView showGridLines="0" view="pageBreakPreview" topLeftCell="A19" zoomScale="80" zoomScaleNormal="100" zoomScaleSheetLayoutView="80" workbookViewId="0">
      <selection activeCell="D33" sqref="D33"/>
    </sheetView>
  </sheetViews>
  <sheetFormatPr defaultColWidth="9.140625" defaultRowHeight="15"/>
  <cols>
    <col min="1" max="1" width="13.7109375" style="2" customWidth="1"/>
    <col min="2" max="2" width="85" style="2" customWidth="1"/>
    <col min="3" max="3" width="15.85546875" style="2" customWidth="1"/>
    <col min="4" max="4" width="13.5703125" style="2" customWidth="1"/>
    <col min="5" max="5" width="0.7109375" style="2" customWidth="1"/>
    <col min="6" max="16384" width="9.140625" style="2"/>
  </cols>
  <sheetData>
    <row r="1" spans="1:5" s="6" customFormat="1">
      <c r="A1" s="69" t="s">
        <v>303</v>
      </c>
      <c r="B1" s="71"/>
      <c r="C1" s="578" t="s">
        <v>94</v>
      </c>
      <c r="D1" s="578"/>
      <c r="E1" s="85"/>
    </row>
    <row r="2" spans="1:5" s="6" customFormat="1">
      <c r="A2" s="69" t="s">
        <v>297</v>
      </c>
      <c r="B2" s="71"/>
      <c r="C2" s="576" t="str">
        <f>'ფორმა N1'!M2</f>
        <v>01.01.2021-12.31.2021</v>
      </c>
      <c r="D2" s="576"/>
      <c r="E2" s="85"/>
    </row>
    <row r="3" spans="1:5" s="6" customFormat="1">
      <c r="A3" s="70" t="s">
        <v>124</v>
      </c>
      <c r="B3" s="69"/>
      <c r="C3" s="141"/>
      <c r="D3" s="141"/>
      <c r="E3" s="85"/>
    </row>
    <row r="4" spans="1:5" s="6" customFormat="1">
      <c r="A4" s="70"/>
      <c r="B4" s="70"/>
      <c r="C4" s="141"/>
      <c r="D4" s="141"/>
      <c r="E4" s="85"/>
    </row>
    <row r="5" spans="1:5">
      <c r="A5" s="71" t="str">
        <f>'ფორმა N2'!A4</f>
        <v>ანგარიშვალდებული პირის დასახელება:</v>
      </c>
      <c r="B5" s="71"/>
      <c r="C5" s="70"/>
      <c r="D5" s="70"/>
      <c r="E5" s="86"/>
    </row>
    <row r="6" spans="1:5">
      <c r="A6" s="74" t="str">
        <f>'ფორმა N1'!D4</f>
        <v>მპგ" ელენე ხოშტარია-დროა"</v>
      </c>
      <c r="B6" s="74"/>
      <c r="C6" s="75"/>
      <c r="D6" s="75"/>
      <c r="E6" s="86"/>
    </row>
    <row r="7" spans="1:5">
      <c r="A7" s="71"/>
      <c r="B7" s="71"/>
      <c r="C7" s="70"/>
      <c r="D7" s="70"/>
      <c r="E7" s="86"/>
    </row>
    <row r="8" spans="1:5" s="6" customFormat="1">
      <c r="A8" s="140"/>
      <c r="B8" s="140"/>
      <c r="C8" s="72"/>
      <c r="D8" s="72"/>
      <c r="E8" s="85"/>
    </row>
    <row r="9" spans="1:5" s="6" customFormat="1" ht="30">
      <c r="A9" s="83" t="s">
        <v>64</v>
      </c>
      <c r="B9" s="83" t="s">
        <v>302</v>
      </c>
      <c r="C9" s="73" t="s">
        <v>10</v>
      </c>
      <c r="D9" s="73" t="s">
        <v>9</v>
      </c>
      <c r="E9" s="85"/>
    </row>
    <row r="10" spans="1:5" s="9" customFormat="1" ht="18">
      <c r="A10" s="92" t="s">
        <v>298</v>
      </c>
      <c r="B10" s="408" t="s">
        <v>690</v>
      </c>
      <c r="C10" s="409">
        <v>152.91999999999999</v>
      </c>
      <c r="D10" s="409">
        <v>152.91999999999999</v>
      </c>
      <c r="E10" s="87"/>
    </row>
    <row r="11" spans="1:5" s="10" customFormat="1">
      <c r="A11" s="92" t="s">
        <v>299</v>
      </c>
      <c r="B11" s="410" t="s">
        <v>691</v>
      </c>
      <c r="C11" s="411">
        <v>126</v>
      </c>
      <c r="D11" s="411">
        <v>126</v>
      </c>
      <c r="E11" s="88"/>
    </row>
    <row r="12" spans="1:5" s="10" customFormat="1">
      <c r="A12" s="81" t="s">
        <v>258</v>
      </c>
      <c r="B12" s="81"/>
      <c r="C12" s="4"/>
      <c r="D12" s="4"/>
      <c r="E12" s="88"/>
    </row>
    <row r="13" spans="1:5" s="10" customFormat="1">
      <c r="A13" s="81" t="s">
        <v>258</v>
      </c>
      <c r="B13" s="81"/>
      <c r="C13" s="4"/>
      <c r="D13" s="4"/>
      <c r="E13" s="88"/>
    </row>
    <row r="14" spans="1:5" s="10" customFormat="1">
      <c r="A14" s="81" t="s">
        <v>258</v>
      </c>
      <c r="B14" s="81"/>
      <c r="C14" s="4"/>
      <c r="D14" s="4"/>
      <c r="E14" s="88"/>
    </row>
    <row r="15" spans="1:5" s="10" customFormat="1">
      <c r="A15" s="81" t="s">
        <v>258</v>
      </c>
      <c r="B15" s="81"/>
      <c r="C15" s="4"/>
      <c r="D15" s="4"/>
      <c r="E15" s="88"/>
    </row>
    <row r="16" spans="1:5" s="10" customFormat="1">
      <c r="A16" s="81" t="s">
        <v>258</v>
      </c>
      <c r="B16" s="81"/>
      <c r="C16" s="4"/>
      <c r="D16" s="4"/>
      <c r="E16" s="88"/>
    </row>
    <row r="17" spans="1:5" s="10" customFormat="1" ht="17.25" customHeight="1">
      <c r="A17" s="92" t="s">
        <v>300</v>
      </c>
      <c r="B17" s="408" t="s">
        <v>701</v>
      </c>
      <c r="C17" s="409">
        <v>7135.48</v>
      </c>
      <c r="D17" s="409">
        <v>7135.48</v>
      </c>
      <c r="E17" s="88"/>
    </row>
    <row r="18" spans="1:5" s="10" customFormat="1" ht="18" customHeight="1">
      <c r="A18" s="92" t="s">
        <v>301</v>
      </c>
      <c r="B18" s="408" t="s">
        <v>702</v>
      </c>
      <c r="C18" s="412">
        <v>9381</v>
      </c>
      <c r="D18" s="412">
        <v>9381</v>
      </c>
      <c r="E18" s="88"/>
    </row>
    <row r="19" spans="1:5" s="10" customFormat="1">
      <c r="A19" s="92" t="s">
        <v>692</v>
      </c>
      <c r="B19" s="408" t="s">
        <v>703</v>
      </c>
      <c r="C19" s="409">
        <v>69.47</v>
      </c>
      <c r="D19" s="409">
        <v>69.47</v>
      </c>
      <c r="E19" s="88"/>
    </row>
    <row r="20" spans="1:5" s="10" customFormat="1">
      <c r="A20" s="92" t="s">
        <v>693</v>
      </c>
      <c r="B20" s="408" t="s">
        <v>704</v>
      </c>
      <c r="C20" s="409">
        <v>318.88</v>
      </c>
      <c r="D20" s="409">
        <v>318.88</v>
      </c>
      <c r="E20" s="88"/>
    </row>
    <row r="21" spans="1:5" s="10" customFormat="1">
      <c r="A21" s="92" t="s">
        <v>694</v>
      </c>
      <c r="B21" s="408" t="s">
        <v>703</v>
      </c>
      <c r="C21" s="409">
        <v>18.16</v>
      </c>
      <c r="D21" s="409">
        <v>18.16</v>
      </c>
      <c r="E21" s="88"/>
    </row>
    <row r="22" spans="1:5" s="10" customFormat="1">
      <c r="A22" s="92" t="s">
        <v>695</v>
      </c>
      <c r="B22" s="408" t="s">
        <v>705</v>
      </c>
      <c r="C22" s="409">
        <v>191.33</v>
      </c>
      <c r="D22" s="409">
        <v>191.33</v>
      </c>
      <c r="E22" s="88"/>
    </row>
    <row r="23" spans="1:5" s="10" customFormat="1">
      <c r="A23" s="92" t="s">
        <v>696</v>
      </c>
      <c r="B23" s="408" t="s">
        <v>706</v>
      </c>
      <c r="C23" s="409">
        <v>150</v>
      </c>
      <c r="D23" s="409">
        <v>150</v>
      </c>
      <c r="E23" s="88"/>
    </row>
    <row r="24" spans="1:5" s="10" customFormat="1">
      <c r="A24" s="92" t="s">
        <v>697</v>
      </c>
      <c r="B24" s="408" t="s">
        <v>703</v>
      </c>
      <c r="C24" s="409">
        <v>34.72</v>
      </c>
      <c r="D24" s="409">
        <v>34.72</v>
      </c>
      <c r="E24" s="88"/>
    </row>
    <row r="25" spans="1:5" s="10" customFormat="1">
      <c r="A25" s="92" t="s">
        <v>698</v>
      </c>
      <c r="B25" s="408" t="s">
        <v>707</v>
      </c>
      <c r="C25" s="412">
        <v>3000</v>
      </c>
      <c r="D25" s="412">
        <f>750+750</f>
        <v>1500</v>
      </c>
      <c r="E25" s="88"/>
    </row>
    <row r="26" spans="1:5" s="10" customFormat="1">
      <c r="A26" s="92" t="s">
        <v>699</v>
      </c>
      <c r="B26" s="408" t="s">
        <v>708</v>
      </c>
      <c r="C26" s="409">
        <v>10445.64</v>
      </c>
      <c r="D26" s="409">
        <v>10445.64</v>
      </c>
      <c r="E26" s="88"/>
    </row>
    <row r="27" spans="1:5" s="10" customFormat="1">
      <c r="A27" s="92" t="s">
        <v>700</v>
      </c>
      <c r="B27" s="408" t="s">
        <v>709</v>
      </c>
      <c r="C27" s="412">
        <v>60</v>
      </c>
      <c r="D27" s="412">
        <v>60</v>
      </c>
      <c r="E27" s="88"/>
    </row>
    <row r="28" spans="1:5" s="10" customFormat="1">
      <c r="A28" s="81" t="s">
        <v>258</v>
      </c>
      <c r="B28" s="81"/>
      <c r="C28" s="4"/>
      <c r="D28" s="4"/>
      <c r="E28" s="88"/>
    </row>
    <row r="29" spans="1:5" s="3" customFormat="1">
      <c r="A29" s="82"/>
      <c r="B29" s="82"/>
      <c r="C29" s="4"/>
      <c r="D29" s="4"/>
      <c r="E29" s="89"/>
    </row>
    <row r="30" spans="1:5">
      <c r="A30" s="93"/>
      <c r="B30" s="93" t="s">
        <v>304</v>
      </c>
      <c r="C30" s="80">
        <f>SUM(C10:C29)</f>
        <v>31083.600000000006</v>
      </c>
      <c r="D30" s="80">
        <f>SUM(D10:D29)</f>
        <v>29583.600000000006</v>
      </c>
      <c r="E30" s="90"/>
    </row>
    <row r="31" spans="1:5">
      <c r="A31" s="93"/>
      <c r="B31" s="93"/>
      <c r="C31" s="4"/>
      <c r="D31" s="80">
        <v>1573.16</v>
      </c>
      <c r="E31" s="90"/>
    </row>
    <row r="32" spans="1:5">
      <c r="A32" s="93"/>
      <c r="B32" s="93"/>
      <c r="C32" s="4"/>
      <c r="D32" s="4">
        <f>D30+D31</f>
        <v>31156.760000000006</v>
      </c>
      <c r="E32" s="90"/>
    </row>
    <row r="33" spans="1:9">
      <c r="A33" s="93"/>
      <c r="B33" s="93"/>
      <c r="C33" s="4"/>
      <c r="D33" s="4"/>
      <c r="E33" s="90"/>
    </row>
    <row r="34" spans="1:9">
      <c r="A34" s="93"/>
      <c r="B34" s="93"/>
      <c r="C34" s="4"/>
      <c r="D34" s="4"/>
      <c r="E34" s="90"/>
    </row>
    <row r="35" spans="1:9">
      <c r="A35" s="93"/>
      <c r="B35" s="93"/>
      <c r="C35" s="4"/>
      <c r="D35" s="4"/>
      <c r="E35" s="90"/>
    </row>
    <row r="36" spans="1:9">
      <c r="A36" s="93"/>
      <c r="B36" s="93"/>
      <c r="C36" s="4"/>
      <c r="D36" s="4"/>
      <c r="E36" s="90"/>
    </row>
    <row r="37" spans="1:9">
      <c r="A37" s="40"/>
      <c r="B37" s="40"/>
    </row>
    <row r="38" spans="1:9" ht="44.25" customHeight="1">
      <c r="A38" s="585" t="s">
        <v>466</v>
      </c>
      <c r="B38" s="585"/>
      <c r="C38" s="585"/>
      <c r="D38" s="585"/>
      <c r="E38" s="5"/>
    </row>
    <row r="39" spans="1:9">
      <c r="A39" s="586" t="s">
        <v>467</v>
      </c>
      <c r="B39" s="586"/>
      <c r="C39" s="586"/>
      <c r="D39" s="586"/>
    </row>
    <row r="40" spans="1:9">
      <c r="A40" s="161"/>
    </row>
    <row r="41" spans="1:9" s="21" customFormat="1" ht="12.75"/>
    <row r="42" spans="1:9">
      <c r="A42" s="64" t="s">
        <v>93</v>
      </c>
      <c r="E42" s="5"/>
    </row>
    <row r="43" spans="1:9">
      <c r="E43"/>
      <c r="F43"/>
      <c r="G43"/>
      <c r="H43"/>
      <c r="I43"/>
    </row>
    <row r="44" spans="1:9">
      <c r="D44" s="12"/>
      <c r="E44"/>
      <c r="F44"/>
      <c r="G44"/>
      <c r="H44"/>
      <c r="I44"/>
    </row>
    <row r="45" spans="1:9">
      <c r="A45" s="64"/>
      <c r="B45" s="64" t="s">
        <v>251</v>
      </c>
      <c r="D45" s="12"/>
      <c r="E45"/>
      <c r="F45"/>
      <c r="G45"/>
      <c r="H45"/>
      <c r="I45"/>
    </row>
    <row r="46" spans="1:9">
      <c r="B46" s="2" t="s">
        <v>250</v>
      </c>
      <c r="D46" s="12"/>
      <c r="E46"/>
      <c r="F46"/>
      <c r="G46"/>
      <c r="H46"/>
      <c r="I46"/>
    </row>
    <row r="47" spans="1:9" customFormat="1" ht="12.75">
      <c r="A47" s="60"/>
      <c r="B47" s="60" t="s">
        <v>123</v>
      </c>
    </row>
    <row r="48" spans="1:9" s="21" customFormat="1" ht="12.75"/>
  </sheetData>
  <mergeCells count="4">
    <mergeCell ref="C1:D1"/>
    <mergeCell ref="C2:D2"/>
    <mergeCell ref="A38:D38"/>
    <mergeCell ref="A39:D39"/>
  </mergeCells>
  <printOptions gridLines="1"/>
  <pageMargins left="0.19685039370078741" right="0.19685039370078741" top="0.19685039370078741" bottom="0.19685039370078741" header="0.15748031496062992" footer="0.15748031496062992"/>
  <pageSetup paperSize="9" scale="80"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5"/>
  <sheetViews>
    <sheetView view="pageBreakPreview" zoomScale="80" zoomScaleSheetLayoutView="80" workbookViewId="0">
      <selection activeCell="G9" sqref="G9:G10"/>
    </sheetView>
  </sheetViews>
  <sheetFormatPr defaultColWidth="9.140625" defaultRowHeight="12.75"/>
  <cols>
    <col min="1" max="1" width="5.42578125" style="169" customWidth="1"/>
    <col min="2" max="2" width="20.85546875" style="169" customWidth="1"/>
    <col min="3" max="3" width="26" style="169" customWidth="1"/>
    <col min="4" max="4" width="17" style="169" customWidth="1"/>
    <col min="5" max="5" width="18.140625" style="169" customWidth="1"/>
    <col min="6" max="6" width="14.7109375" style="169" customWidth="1"/>
    <col min="7" max="7" width="15.5703125" style="169" customWidth="1"/>
    <col min="8" max="8" width="14.7109375" style="169" customWidth="1"/>
    <col min="9" max="9" width="29.7109375" style="169" customWidth="1"/>
    <col min="10" max="10" width="0" style="169" hidden="1" customWidth="1"/>
    <col min="11" max="16384" width="9.140625" style="169"/>
  </cols>
  <sheetData>
    <row r="1" spans="1:10" ht="33.6" customHeight="1">
      <c r="A1" s="611" t="s">
        <v>486</v>
      </c>
      <c r="B1" s="611"/>
      <c r="C1" s="611"/>
      <c r="D1" s="611"/>
      <c r="E1" s="611"/>
      <c r="F1" s="611"/>
      <c r="G1" s="611"/>
      <c r="H1" s="611"/>
      <c r="I1" s="578" t="s">
        <v>94</v>
      </c>
      <c r="J1" s="578"/>
    </row>
    <row r="2" spans="1:10" ht="15">
      <c r="A2" s="70" t="s">
        <v>124</v>
      </c>
      <c r="B2" s="69"/>
      <c r="C2" s="71"/>
      <c r="D2" s="71"/>
      <c r="E2" s="71"/>
      <c r="F2" s="71"/>
      <c r="G2" s="255"/>
      <c r="H2" s="255"/>
      <c r="I2" s="576" t="str">
        <f>'ფორმა N1'!M2</f>
        <v>01.01.2021-12.31.2021</v>
      </c>
      <c r="J2" s="576"/>
    </row>
    <row r="3" spans="1:10" ht="15">
      <c r="A3" s="70"/>
      <c r="B3" s="70"/>
      <c r="C3" s="69"/>
      <c r="D3" s="69"/>
      <c r="E3" s="69"/>
      <c r="F3" s="69"/>
      <c r="G3" s="255"/>
      <c r="H3" s="255"/>
      <c r="I3" s="255"/>
    </row>
    <row r="4" spans="1:10" ht="15">
      <c r="A4" s="71" t="s">
        <v>254</v>
      </c>
      <c r="B4" s="71"/>
      <c r="C4" s="71"/>
      <c r="D4" s="71"/>
      <c r="E4" s="71"/>
      <c r="F4" s="71"/>
      <c r="G4" s="70"/>
      <c r="H4" s="70"/>
      <c r="I4" s="70"/>
    </row>
    <row r="5" spans="1:10" ht="15">
      <c r="A5" s="74" t="str">
        <f>'ფორმა N1'!D4</f>
        <v>მპგ" ელენე ხოშტარია-დროა"</v>
      </c>
      <c r="B5" s="74"/>
      <c r="C5" s="74"/>
      <c r="D5" s="74"/>
      <c r="E5" s="74"/>
      <c r="F5" s="74"/>
      <c r="G5" s="75"/>
      <c r="H5" s="75"/>
      <c r="I5" s="75"/>
    </row>
    <row r="6" spans="1:10" ht="15">
      <c r="A6" s="71"/>
      <c r="B6" s="71"/>
      <c r="C6" s="71"/>
      <c r="D6" s="71"/>
      <c r="E6" s="71"/>
      <c r="F6" s="71"/>
      <c r="G6" s="70"/>
      <c r="H6" s="70"/>
      <c r="I6" s="70"/>
    </row>
    <row r="7" spans="1:10" ht="15">
      <c r="A7" s="250"/>
      <c r="B7" s="250"/>
      <c r="C7" s="250"/>
      <c r="D7" s="250"/>
      <c r="E7" s="250"/>
      <c r="F7" s="250"/>
      <c r="G7" s="72"/>
      <c r="H7" s="72"/>
      <c r="I7" s="72"/>
    </row>
    <row r="8" spans="1:10" ht="45">
      <c r="A8" s="84" t="s">
        <v>64</v>
      </c>
      <c r="B8" s="84" t="s">
        <v>309</v>
      </c>
      <c r="C8" s="84" t="s">
        <v>310</v>
      </c>
      <c r="D8" s="84" t="s">
        <v>209</v>
      </c>
      <c r="E8" s="84" t="s">
        <v>312</v>
      </c>
      <c r="F8" s="84" t="s">
        <v>315</v>
      </c>
      <c r="G8" s="73" t="s">
        <v>10</v>
      </c>
      <c r="H8" s="73" t="s">
        <v>9</v>
      </c>
      <c r="I8" s="73" t="s">
        <v>350</v>
      </c>
      <c r="J8" s="169" t="s">
        <v>314</v>
      </c>
    </row>
    <row r="9" spans="1:10" ht="23.25" customHeight="1">
      <c r="A9" s="92">
        <v>1</v>
      </c>
      <c r="B9" s="92" t="s">
        <v>710</v>
      </c>
      <c r="C9" s="92" t="s">
        <v>711</v>
      </c>
      <c r="D9" s="413" t="s">
        <v>712</v>
      </c>
      <c r="E9" s="92" t="s">
        <v>713</v>
      </c>
      <c r="F9" s="92" t="s">
        <v>314</v>
      </c>
      <c r="G9" s="414">
        <v>676.14</v>
      </c>
      <c r="H9" s="414">
        <v>676.14</v>
      </c>
      <c r="I9" s="415">
        <v>135.22999999999999</v>
      </c>
      <c r="J9" s="169" t="s">
        <v>0</v>
      </c>
    </row>
    <row r="10" spans="1:10" ht="23.25" customHeight="1">
      <c r="A10" s="92">
        <v>2</v>
      </c>
      <c r="B10" s="92" t="s">
        <v>710</v>
      </c>
      <c r="C10" s="92" t="s">
        <v>711</v>
      </c>
      <c r="D10" s="413" t="s">
        <v>712</v>
      </c>
      <c r="E10" s="92" t="s">
        <v>713</v>
      </c>
      <c r="F10" s="92" t="s">
        <v>314</v>
      </c>
      <c r="G10" s="414">
        <v>875</v>
      </c>
      <c r="H10" s="414">
        <v>875</v>
      </c>
      <c r="I10" s="415">
        <v>150</v>
      </c>
      <c r="J10" s="169" t="s">
        <v>0</v>
      </c>
    </row>
    <row r="11" spans="1:10" ht="15">
      <c r="A11" s="92">
        <v>3</v>
      </c>
      <c r="B11" s="81"/>
      <c r="C11" s="81"/>
      <c r="D11" s="81"/>
      <c r="E11" s="81"/>
      <c r="F11" s="92"/>
      <c r="G11" s="4"/>
      <c r="H11" s="4"/>
      <c r="I11" s="4"/>
    </row>
    <row r="12" spans="1:10" ht="15">
      <c r="A12" s="92">
        <v>4</v>
      </c>
      <c r="B12" s="81"/>
      <c r="C12" s="81"/>
      <c r="D12" s="81"/>
      <c r="E12" s="81"/>
      <c r="F12" s="92"/>
      <c r="G12" s="4"/>
      <c r="H12" s="4"/>
      <c r="I12" s="4"/>
    </row>
    <row r="13" spans="1:10" ht="15">
      <c r="A13" s="92">
        <v>5</v>
      </c>
      <c r="B13" s="81"/>
      <c r="C13" s="81"/>
      <c r="D13" s="81"/>
      <c r="E13" s="81"/>
      <c r="F13" s="92"/>
      <c r="G13" s="4"/>
      <c r="H13" s="4"/>
      <c r="I13" s="4"/>
    </row>
    <row r="14" spans="1:10" ht="15">
      <c r="A14" s="92">
        <v>6</v>
      </c>
      <c r="B14" s="81"/>
      <c r="C14" s="81"/>
      <c r="D14" s="81"/>
      <c r="E14" s="81"/>
      <c r="F14" s="92"/>
      <c r="G14" s="4"/>
      <c r="H14" s="4"/>
      <c r="I14" s="4"/>
    </row>
    <row r="15" spans="1:10" ht="15">
      <c r="A15" s="92">
        <v>7</v>
      </c>
      <c r="B15" s="81"/>
      <c r="C15" s="81"/>
      <c r="D15" s="81"/>
      <c r="E15" s="81"/>
      <c r="F15" s="92"/>
      <c r="G15" s="4"/>
      <c r="H15" s="4"/>
      <c r="I15" s="4"/>
    </row>
    <row r="16" spans="1:10" ht="15">
      <c r="A16" s="92">
        <v>8</v>
      </c>
      <c r="B16" s="81"/>
      <c r="C16" s="81"/>
      <c r="D16" s="81"/>
      <c r="E16" s="81"/>
      <c r="F16" s="92"/>
      <c r="G16" s="4"/>
      <c r="H16" s="4"/>
      <c r="I16" s="4"/>
    </row>
    <row r="17" spans="1:9" ht="15">
      <c r="A17" s="92">
        <v>9</v>
      </c>
      <c r="B17" s="81"/>
      <c r="C17" s="81"/>
      <c r="D17" s="81"/>
      <c r="E17" s="81"/>
      <c r="F17" s="92"/>
      <c r="G17" s="4"/>
      <c r="H17" s="4"/>
      <c r="I17" s="4"/>
    </row>
    <row r="18" spans="1:9" ht="15">
      <c r="A18" s="92">
        <v>10</v>
      </c>
      <c r="B18" s="81"/>
      <c r="C18" s="81"/>
      <c r="D18" s="81"/>
      <c r="E18" s="81"/>
      <c r="F18" s="92"/>
      <c r="G18" s="4"/>
      <c r="H18" s="4"/>
      <c r="I18" s="4"/>
    </row>
    <row r="19" spans="1:9" ht="15">
      <c r="A19" s="92">
        <v>11</v>
      </c>
      <c r="B19" s="81"/>
      <c r="C19" s="81"/>
      <c r="D19" s="81"/>
      <c r="E19" s="81"/>
      <c r="F19" s="92"/>
      <c r="G19" s="4"/>
      <c r="H19" s="4"/>
      <c r="I19" s="4"/>
    </row>
    <row r="20" spans="1:9" ht="15">
      <c r="A20" s="92">
        <v>12</v>
      </c>
      <c r="B20" s="81"/>
      <c r="C20" s="81"/>
      <c r="D20" s="81"/>
      <c r="E20" s="81"/>
      <c r="F20" s="92"/>
      <c r="G20" s="4"/>
      <c r="H20" s="4"/>
      <c r="I20" s="4"/>
    </row>
    <row r="21" spans="1:9" ht="15">
      <c r="A21" s="92">
        <v>13</v>
      </c>
      <c r="B21" s="81"/>
      <c r="C21" s="81"/>
      <c r="D21" s="81"/>
      <c r="E21" s="81"/>
      <c r="F21" s="92"/>
      <c r="G21" s="4"/>
      <c r="H21" s="4"/>
      <c r="I21" s="4"/>
    </row>
    <row r="22" spans="1:9" ht="15">
      <c r="A22" s="92">
        <v>14</v>
      </c>
      <c r="B22" s="81"/>
      <c r="C22" s="81"/>
      <c r="D22" s="81"/>
      <c r="E22" s="81"/>
      <c r="F22" s="92"/>
      <c r="G22" s="4"/>
      <c r="H22" s="4"/>
      <c r="I22" s="4"/>
    </row>
    <row r="23" spans="1:9" ht="15">
      <c r="A23" s="92">
        <v>15</v>
      </c>
      <c r="B23" s="81"/>
      <c r="C23" s="81"/>
      <c r="D23" s="81"/>
      <c r="E23" s="81"/>
      <c r="F23" s="92"/>
      <c r="G23" s="4"/>
      <c r="H23" s="4"/>
      <c r="I23" s="4"/>
    </row>
    <row r="24" spans="1:9" ht="15">
      <c r="A24" s="81" t="s">
        <v>256</v>
      </c>
      <c r="B24" s="81"/>
      <c r="C24" s="81"/>
      <c r="D24" s="81"/>
      <c r="E24" s="81"/>
      <c r="F24" s="92"/>
      <c r="G24" s="4"/>
      <c r="H24" s="4"/>
      <c r="I24" s="4"/>
    </row>
    <row r="25" spans="1:9" ht="15">
      <c r="A25" s="81"/>
      <c r="B25" s="93"/>
      <c r="C25" s="93"/>
      <c r="D25" s="93"/>
      <c r="E25" s="93"/>
      <c r="F25" s="81" t="s">
        <v>385</v>
      </c>
      <c r="G25" s="80">
        <f>SUM(G9:G24)</f>
        <v>1551.1399999999999</v>
      </c>
      <c r="H25" s="80">
        <f>SUM(H9:H24)</f>
        <v>1551.1399999999999</v>
      </c>
      <c r="I25" s="80">
        <f>SUM(I9:I24)</f>
        <v>285.23</v>
      </c>
    </row>
    <row r="26" spans="1:9" ht="15">
      <c r="A26" s="167"/>
      <c r="B26" s="167"/>
      <c r="C26" s="167"/>
      <c r="D26" s="167"/>
      <c r="E26" s="167"/>
      <c r="F26" s="167"/>
      <c r="G26" s="167"/>
      <c r="H26" s="144"/>
      <c r="I26" s="144"/>
    </row>
    <row r="27" spans="1:9" ht="15">
      <c r="A27" s="599" t="s">
        <v>468</v>
      </c>
      <c r="B27" s="599"/>
      <c r="C27" s="599"/>
      <c r="D27" s="599"/>
      <c r="E27" s="599"/>
      <c r="F27" s="599"/>
      <c r="G27" s="599"/>
      <c r="H27" s="599"/>
      <c r="I27" s="599"/>
    </row>
    <row r="28" spans="1:9" ht="15">
      <c r="A28" s="251"/>
      <c r="B28" s="251"/>
      <c r="C28" s="167"/>
      <c r="D28" s="167"/>
      <c r="E28" s="167"/>
      <c r="F28" s="167"/>
      <c r="G28" s="167"/>
      <c r="H28" s="144"/>
      <c r="I28" s="144"/>
    </row>
    <row r="29" spans="1:9">
      <c r="A29" s="300"/>
      <c r="B29" s="300"/>
      <c r="C29" s="300"/>
      <c r="D29" s="300"/>
      <c r="E29" s="300"/>
      <c r="F29" s="300"/>
      <c r="G29" s="300"/>
      <c r="H29" s="300"/>
      <c r="I29" s="300"/>
    </row>
    <row r="30" spans="1:9" ht="15">
      <c r="A30" s="149" t="s">
        <v>93</v>
      </c>
      <c r="B30" s="149"/>
      <c r="C30" s="144"/>
      <c r="D30" s="144"/>
      <c r="E30" s="144"/>
      <c r="F30" s="144"/>
      <c r="G30" s="144"/>
      <c r="H30" s="144"/>
      <c r="I30" s="144"/>
    </row>
    <row r="31" spans="1:9" ht="15">
      <c r="A31" s="144"/>
      <c r="B31" s="144"/>
      <c r="C31" s="144"/>
      <c r="D31" s="144"/>
      <c r="E31" s="144"/>
      <c r="F31" s="144"/>
      <c r="G31" s="144"/>
      <c r="H31" s="144"/>
      <c r="I31" s="144"/>
    </row>
    <row r="32" spans="1:9" ht="15">
      <c r="A32" s="144"/>
      <c r="B32" s="144"/>
      <c r="C32" s="144"/>
      <c r="D32" s="144"/>
      <c r="E32" s="148"/>
      <c r="F32" s="148"/>
      <c r="G32" s="148"/>
      <c r="H32" s="144"/>
      <c r="I32" s="144"/>
    </row>
    <row r="33" spans="1:9" ht="15">
      <c r="A33" s="149"/>
      <c r="B33" s="149"/>
      <c r="C33" s="149" t="s">
        <v>349</v>
      </c>
      <c r="D33" s="149"/>
      <c r="E33" s="149"/>
      <c r="F33" s="149"/>
      <c r="G33" s="149"/>
      <c r="H33" s="144"/>
      <c r="I33" s="144"/>
    </row>
    <row r="34" spans="1:9" ht="15">
      <c r="A34" s="144"/>
      <c r="B34" s="144"/>
      <c r="C34" s="144" t="s">
        <v>348</v>
      </c>
      <c r="D34" s="144"/>
      <c r="E34" s="144"/>
      <c r="F34" s="144"/>
      <c r="G34" s="144"/>
      <c r="H34" s="144"/>
      <c r="I34" s="144"/>
    </row>
    <row r="35" spans="1:9">
      <c r="A35" s="151"/>
      <c r="B35" s="151"/>
      <c r="C35" s="151" t="s">
        <v>123</v>
      </c>
      <c r="D35" s="151"/>
      <c r="E35" s="151"/>
      <c r="F35" s="151"/>
      <c r="G35" s="151"/>
    </row>
  </sheetData>
  <mergeCells count="4">
    <mergeCell ref="I1:J1"/>
    <mergeCell ref="I2:J2"/>
    <mergeCell ref="A1:H1"/>
    <mergeCell ref="A27:I27"/>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SheetLayoutView="80" workbookViewId="0">
      <selection activeCell="H16" sqref="H16"/>
    </sheetView>
  </sheetViews>
  <sheetFormatPr defaultRowHeight="12.75"/>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c r="A1" s="69" t="s">
        <v>388</v>
      </c>
      <c r="B1" s="71"/>
      <c r="C1" s="71"/>
      <c r="D1" s="71"/>
      <c r="E1" s="71"/>
      <c r="F1" s="71"/>
      <c r="G1" s="578" t="s">
        <v>94</v>
      </c>
      <c r="H1" s="578"/>
      <c r="I1" s="212"/>
    </row>
    <row r="2" spans="1:9" ht="15">
      <c r="A2" s="70" t="s">
        <v>124</v>
      </c>
      <c r="B2" s="71"/>
      <c r="C2" s="71"/>
      <c r="D2" s="71"/>
      <c r="E2" s="71"/>
      <c r="F2" s="71"/>
      <c r="G2" s="576" t="str">
        <f>'ფორმა N1'!M2</f>
        <v>01.01.2021-12.31.2021</v>
      </c>
      <c r="H2" s="576"/>
      <c r="I2" s="70"/>
    </row>
    <row r="3" spans="1:9" ht="15">
      <c r="A3" s="70"/>
      <c r="B3" s="70"/>
      <c r="C3" s="70"/>
      <c r="D3" s="70"/>
      <c r="E3" s="70"/>
      <c r="F3" s="70"/>
      <c r="G3" s="199"/>
      <c r="H3" s="199"/>
      <c r="I3" s="212"/>
    </row>
    <row r="4" spans="1:9" ht="15">
      <c r="A4" s="71" t="s">
        <v>254</v>
      </c>
      <c r="B4" s="71"/>
      <c r="C4" s="71"/>
      <c r="D4" s="71"/>
      <c r="E4" s="71"/>
      <c r="F4" s="71"/>
      <c r="G4" s="70"/>
      <c r="H4" s="70"/>
      <c r="I4" s="70"/>
    </row>
    <row r="5" spans="1:9" ht="15">
      <c r="A5" s="74" t="str">
        <f>'ფორმა N1'!D4</f>
        <v>მპგ" ელენე ხოშტარია-დროა"</v>
      </c>
      <c r="B5" s="74"/>
      <c r="C5" s="74"/>
      <c r="D5" s="74"/>
      <c r="E5" s="74"/>
      <c r="F5" s="74"/>
      <c r="G5" s="75"/>
      <c r="H5" s="75"/>
      <c r="I5" s="75"/>
    </row>
    <row r="6" spans="1:9" ht="15">
      <c r="A6" s="71"/>
      <c r="B6" s="71"/>
      <c r="C6" s="71"/>
      <c r="D6" s="71"/>
      <c r="E6" s="71"/>
      <c r="F6" s="71"/>
      <c r="G6" s="70"/>
      <c r="H6" s="70"/>
      <c r="I6" s="70"/>
    </row>
    <row r="7" spans="1:9" ht="15">
      <c r="A7" s="198"/>
      <c r="B7" s="198"/>
      <c r="C7" s="198"/>
      <c r="D7" s="198"/>
      <c r="E7" s="198"/>
      <c r="F7" s="198"/>
      <c r="G7" s="72"/>
      <c r="H7" s="72"/>
      <c r="I7" s="212"/>
    </row>
    <row r="8" spans="1:9" ht="15" customHeight="1">
      <c r="A8" s="592" t="s">
        <v>64</v>
      </c>
      <c r="B8" s="594" t="s">
        <v>309</v>
      </c>
      <c r="C8" s="596" t="s">
        <v>310</v>
      </c>
      <c r="D8" s="596" t="s">
        <v>209</v>
      </c>
      <c r="E8" s="613" t="s">
        <v>413</v>
      </c>
      <c r="F8" s="614"/>
      <c r="G8" s="615"/>
      <c r="H8" s="613" t="s">
        <v>445</v>
      </c>
      <c r="I8" s="615"/>
    </row>
    <row r="9" spans="1:9" ht="25.5">
      <c r="A9" s="593"/>
      <c r="B9" s="595"/>
      <c r="C9" s="597"/>
      <c r="D9" s="597"/>
      <c r="E9" s="247" t="s">
        <v>442</v>
      </c>
      <c r="F9" s="247" t="s">
        <v>443</v>
      </c>
      <c r="G9" s="247" t="s">
        <v>444</v>
      </c>
      <c r="H9" s="248" t="s">
        <v>446</v>
      </c>
      <c r="I9" s="248" t="s">
        <v>447</v>
      </c>
    </row>
    <row r="10" spans="1:9" ht="15">
      <c r="A10" s="209"/>
      <c r="B10" s="210"/>
      <c r="C10" s="92"/>
      <c r="D10" s="92"/>
      <c r="E10" s="92"/>
      <c r="F10" s="92"/>
      <c r="G10" s="92"/>
      <c r="H10" s="4"/>
      <c r="I10" s="4"/>
    </row>
    <row r="11" spans="1:9" ht="15">
      <c r="A11" s="209"/>
      <c r="B11" s="210"/>
      <c r="C11" s="81"/>
      <c r="D11" s="81"/>
      <c r="E11" s="81"/>
      <c r="F11" s="81"/>
      <c r="G11" s="81"/>
      <c r="H11" s="4"/>
      <c r="I11" s="4"/>
    </row>
    <row r="12" spans="1:9" ht="15">
      <c r="A12" s="209"/>
      <c r="B12" s="210"/>
      <c r="C12" s="81"/>
      <c r="D12" s="81"/>
      <c r="E12" s="81"/>
      <c r="F12" s="81"/>
      <c r="G12" s="81"/>
      <c r="H12" s="4"/>
      <c r="I12" s="4"/>
    </row>
    <row r="13" spans="1:9" ht="15">
      <c r="A13" s="209"/>
      <c r="B13" s="210"/>
      <c r="C13" s="81"/>
      <c r="D13" s="81"/>
      <c r="E13" s="81"/>
      <c r="F13" s="81"/>
      <c r="G13" s="81"/>
      <c r="H13" s="4"/>
      <c r="I13" s="4"/>
    </row>
    <row r="14" spans="1:9" ht="15">
      <c r="A14" s="209"/>
      <c r="B14" s="210"/>
      <c r="C14" s="81"/>
      <c r="D14" s="81"/>
      <c r="E14" s="81"/>
      <c r="F14" s="81"/>
      <c r="G14" s="81"/>
      <c r="H14" s="4"/>
      <c r="I14" s="4"/>
    </row>
    <row r="15" spans="1:9" ht="15">
      <c r="A15" s="209"/>
      <c r="B15" s="210"/>
      <c r="C15" s="81"/>
      <c r="D15" s="81"/>
      <c r="E15" s="81"/>
      <c r="F15" s="81"/>
      <c r="G15" s="81"/>
      <c r="H15" s="4"/>
      <c r="I15" s="4"/>
    </row>
    <row r="16" spans="1:9" ht="15">
      <c r="A16" s="209"/>
      <c r="B16" s="210"/>
      <c r="C16" s="81"/>
      <c r="D16" s="81"/>
      <c r="E16" s="81"/>
      <c r="F16" s="81"/>
      <c r="G16" s="81"/>
      <c r="H16" s="4"/>
      <c r="I16" s="4"/>
    </row>
    <row r="17" spans="1:9" ht="15">
      <c r="A17" s="209"/>
      <c r="B17" s="210"/>
      <c r="C17" s="81"/>
      <c r="D17" s="81"/>
      <c r="E17" s="81"/>
      <c r="F17" s="81"/>
      <c r="G17" s="81"/>
      <c r="H17" s="4"/>
      <c r="I17" s="4"/>
    </row>
    <row r="18" spans="1:9" ht="15">
      <c r="A18" s="209"/>
      <c r="B18" s="210"/>
      <c r="C18" s="81"/>
      <c r="D18" s="81"/>
      <c r="E18" s="81"/>
      <c r="F18" s="81"/>
      <c r="G18" s="81"/>
      <c r="H18" s="4"/>
      <c r="I18" s="4"/>
    </row>
    <row r="19" spans="1:9" ht="15">
      <c r="A19" s="209"/>
      <c r="B19" s="210"/>
      <c r="C19" s="81"/>
      <c r="D19" s="81"/>
      <c r="E19" s="81"/>
      <c r="F19" s="81"/>
      <c r="G19" s="81"/>
      <c r="H19" s="4"/>
      <c r="I19" s="4"/>
    </row>
    <row r="20" spans="1:9" ht="15">
      <c r="A20" s="209"/>
      <c r="B20" s="210"/>
      <c r="C20" s="81"/>
      <c r="D20" s="81"/>
      <c r="E20" s="81"/>
      <c r="F20" s="81"/>
      <c r="G20" s="81"/>
      <c r="H20" s="4"/>
      <c r="I20" s="4"/>
    </row>
    <row r="21" spans="1:9" ht="15">
      <c r="A21" s="209"/>
      <c r="B21" s="210"/>
      <c r="C21" s="81"/>
      <c r="D21" s="81"/>
      <c r="E21" s="81"/>
      <c r="F21" s="81"/>
      <c r="G21" s="81"/>
      <c r="H21" s="4"/>
      <c r="I21" s="4"/>
    </row>
    <row r="22" spans="1:9" ht="15">
      <c r="A22" s="209"/>
      <c r="B22" s="210"/>
      <c r="C22" s="81"/>
      <c r="D22" s="81"/>
      <c r="E22" s="81"/>
      <c r="F22" s="81"/>
      <c r="G22" s="81"/>
      <c r="H22" s="4"/>
      <c r="I22" s="4"/>
    </row>
    <row r="23" spans="1:9" ht="15">
      <c r="A23" s="209"/>
      <c r="B23" s="210"/>
      <c r="C23" s="81"/>
      <c r="D23" s="81"/>
      <c r="E23" s="81"/>
      <c r="F23" s="81"/>
      <c r="G23" s="81"/>
      <c r="H23" s="4"/>
      <c r="I23" s="4"/>
    </row>
    <row r="24" spans="1:9" ht="15">
      <c r="A24" s="209"/>
      <c r="B24" s="210"/>
      <c r="C24" s="81"/>
      <c r="D24" s="81"/>
      <c r="E24" s="81"/>
      <c r="F24" s="81"/>
      <c r="G24" s="81"/>
      <c r="H24" s="4"/>
      <c r="I24" s="4"/>
    </row>
    <row r="25" spans="1:9" ht="15">
      <c r="A25" s="209"/>
      <c r="B25" s="210"/>
      <c r="C25" s="81"/>
      <c r="D25" s="81"/>
      <c r="E25" s="81"/>
      <c r="F25" s="81"/>
      <c r="G25" s="81"/>
      <c r="H25" s="4"/>
      <c r="I25" s="4"/>
    </row>
    <row r="26" spans="1:9" ht="15">
      <c r="A26" s="209"/>
      <c r="B26" s="210"/>
      <c r="C26" s="81"/>
      <c r="D26" s="81"/>
      <c r="E26" s="81"/>
      <c r="F26" s="81"/>
      <c r="G26" s="81"/>
      <c r="H26" s="4"/>
      <c r="I26" s="4"/>
    </row>
    <row r="27" spans="1:9" ht="15">
      <c r="A27" s="209"/>
      <c r="B27" s="210"/>
      <c r="C27" s="81"/>
      <c r="D27" s="81"/>
      <c r="E27" s="81"/>
      <c r="F27" s="81"/>
      <c r="G27" s="81"/>
      <c r="H27" s="4"/>
      <c r="I27" s="4"/>
    </row>
    <row r="28" spans="1:9" ht="15">
      <c r="A28" s="209"/>
      <c r="B28" s="210"/>
      <c r="C28" s="81"/>
      <c r="D28" s="81"/>
      <c r="E28" s="81"/>
      <c r="F28" s="81"/>
      <c r="G28" s="81"/>
      <c r="H28" s="4"/>
      <c r="I28" s="4"/>
    </row>
    <row r="29" spans="1:9" ht="15">
      <c r="A29" s="209"/>
      <c r="B29" s="210"/>
      <c r="C29" s="81"/>
      <c r="D29" s="81"/>
      <c r="E29" s="81"/>
      <c r="F29" s="81"/>
      <c r="G29" s="81"/>
      <c r="H29" s="4"/>
      <c r="I29" s="4"/>
    </row>
    <row r="30" spans="1:9" ht="15">
      <c r="A30" s="209"/>
      <c r="B30" s="210"/>
      <c r="C30" s="81"/>
      <c r="D30" s="81"/>
      <c r="E30" s="81"/>
      <c r="F30" s="81"/>
      <c r="G30" s="81"/>
      <c r="H30" s="4"/>
      <c r="I30" s="4"/>
    </row>
    <row r="31" spans="1:9" ht="15">
      <c r="A31" s="209"/>
      <c r="B31" s="210"/>
      <c r="C31" s="81"/>
      <c r="D31" s="81"/>
      <c r="E31" s="81"/>
      <c r="F31" s="81"/>
      <c r="G31" s="81"/>
      <c r="H31" s="4"/>
      <c r="I31" s="4"/>
    </row>
    <row r="32" spans="1:9" ht="15">
      <c r="A32" s="209"/>
      <c r="B32" s="210"/>
      <c r="C32" s="81"/>
      <c r="D32" s="81"/>
      <c r="E32" s="81"/>
      <c r="F32" s="81"/>
      <c r="G32" s="81"/>
      <c r="H32" s="4"/>
      <c r="I32" s="4"/>
    </row>
    <row r="33" spans="1:9" ht="15">
      <c r="A33" s="209"/>
      <c r="B33" s="210"/>
      <c r="C33" s="81"/>
      <c r="D33" s="81"/>
      <c r="E33" s="81"/>
      <c r="F33" s="81"/>
      <c r="G33" s="81"/>
      <c r="H33" s="4"/>
      <c r="I33" s="4"/>
    </row>
    <row r="34" spans="1:9" ht="15">
      <c r="A34" s="209"/>
      <c r="B34" s="211"/>
      <c r="C34" s="93"/>
      <c r="D34" s="93"/>
      <c r="E34" s="93"/>
      <c r="F34" s="93"/>
      <c r="G34" s="93" t="s">
        <v>308</v>
      </c>
      <c r="H34" s="80">
        <f>SUM(H9:H33)</f>
        <v>0</v>
      </c>
      <c r="I34" s="80">
        <f>SUM(I9:I33)</f>
        <v>0</v>
      </c>
    </row>
    <row r="35" spans="1:9" ht="15">
      <c r="A35" s="40"/>
      <c r="B35" s="40"/>
      <c r="C35" s="40"/>
      <c r="D35" s="40"/>
      <c r="E35" s="40"/>
      <c r="F35" s="40"/>
      <c r="G35" s="2"/>
      <c r="H35" s="2"/>
    </row>
    <row r="36" spans="1:9" ht="15">
      <c r="A36" s="612" t="s">
        <v>469</v>
      </c>
      <c r="B36" s="612"/>
      <c r="C36" s="612"/>
      <c r="D36" s="612"/>
      <c r="E36" s="612"/>
      <c r="F36" s="612"/>
      <c r="G36" s="612"/>
      <c r="H36" s="612"/>
      <c r="I36" s="612"/>
    </row>
    <row r="37" spans="1:9" ht="15">
      <c r="A37" s="161"/>
      <c r="B37" s="40"/>
      <c r="C37" s="40"/>
      <c r="D37" s="40"/>
      <c r="E37" s="40"/>
      <c r="F37" s="40"/>
      <c r="G37" s="2"/>
      <c r="H37" s="2"/>
    </row>
    <row r="38" spans="1:9">
      <c r="A38" s="21"/>
      <c r="B38" s="21"/>
      <c r="C38" s="21"/>
      <c r="D38" s="21"/>
      <c r="E38" s="21"/>
      <c r="F38" s="21"/>
      <c r="G38" s="21"/>
      <c r="H38" s="21"/>
    </row>
    <row r="39" spans="1:9" ht="15">
      <c r="A39" s="64" t="s">
        <v>93</v>
      </c>
      <c r="B39" s="2"/>
      <c r="C39" s="2"/>
      <c r="D39" s="2"/>
      <c r="E39" s="2"/>
      <c r="F39" s="2"/>
      <c r="G39" s="2"/>
      <c r="H39" s="2"/>
    </row>
    <row r="40" spans="1:9" ht="15">
      <c r="A40" s="2"/>
      <c r="B40" s="2"/>
      <c r="C40" s="2"/>
      <c r="D40" s="2"/>
      <c r="E40" s="2"/>
      <c r="F40" s="2"/>
      <c r="G40" s="2"/>
      <c r="H40" s="2"/>
    </row>
    <row r="41" spans="1:9" ht="15">
      <c r="A41" s="2"/>
      <c r="B41" s="2"/>
      <c r="C41" s="2"/>
      <c r="D41" s="2"/>
      <c r="E41" s="2"/>
      <c r="F41" s="2"/>
      <c r="G41" s="2"/>
      <c r="H41" s="12"/>
    </row>
    <row r="42" spans="1:9" ht="15">
      <c r="A42" s="64"/>
      <c r="B42" s="64" t="s">
        <v>251</v>
      </c>
      <c r="C42" s="64"/>
      <c r="D42" s="64"/>
      <c r="E42" s="64"/>
      <c r="F42" s="64"/>
      <c r="G42" s="2"/>
      <c r="H42" s="12"/>
    </row>
    <row r="43" spans="1:9" ht="15">
      <c r="A43" s="2"/>
      <c r="B43" s="2" t="s">
        <v>250</v>
      </c>
      <c r="C43" s="2"/>
      <c r="D43" s="2"/>
      <c r="E43" s="2"/>
      <c r="F43" s="2"/>
      <c r="G43" s="2"/>
      <c r="H43" s="12"/>
    </row>
    <row r="44" spans="1:9">
      <c r="A44" s="60"/>
      <c r="B44" s="60" t="s">
        <v>123</v>
      </c>
      <c r="C44" s="60"/>
      <c r="D44" s="60"/>
      <c r="E44" s="60"/>
      <c r="F44" s="60"/>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view="pageBreakPreview" zoomScale="80" zoomScaleSheetLayoutView="80" workbookViewId="0">
      <selection sqref="A1:F1"/>
    </sheetView>
  </sheetViews>
  <sheetFormatPr defaultColWidth="9.140625" defaultRowHeight="12.75"/>
  <cols>
    <col min="1" max="1" width="5.42578125" style="145" customWidth="1"/>
    <col min="2" max="2" width="13.140625" style="145" customWidth="1"/>
    <col min="3" max="3" width="15.140625" style="145" customWidth="1"/>
    <col min="4" max="4" width="18" style="145" customWidth="1"/>
    <col min="5" max="5" width="20.5703125" style="145" customWidth="1"/>
    <col min="6" max="6" width="21.28515625" style="145" customWidth="1"/>
    <col min="7" max="7" width="15.140625" style="145" customWidth="1"/>
    <col min="8" max="8" width="15.5703125" style="145" customWidth="1"/>
    <col min="9" max="9" width="13.42578125" style="145" customWidth="1"/>
    <col min="10" max="10" width="0" style="145" hidden="1" customWidth="1"/>
    <col min="11" max="16384" width="9.140625" style="145"/>
  </cols>
  <sheetData>
    <row r="1" spans="1:10" ht="15">
      <c r="A1" s="616" t="s">
        <v>488</v>
      </c>
      <c r="B1" s="616"/>
      <c r="C1" s="616"/>
      <c r="D1" s="616"/>
      <c r="E1" s="616"/>
      <c r="F1" s="616"/>
      <c r="G1" s="578" t="s">
        <v>94</v>
      </c>
      <c r="H1" s="578"/>
    </row>
    <row r="2" spans="1:10" ht="15">
      <c r="A2" s="70" t="s">
        <v>124</v>
      </c>
      <c r="B2" s="69"/>
      <c r="C2" s="71"/>
      <c r="D2" s="71"/>
      <c r="E2" s="71"/>
      <c r="F2" s="71"/>
      <c r="G2" s="576" t="str">
        <f>'ფორმა N1'!M2</f>
        <v>01.01.2021-12.31.2021</v>
      </c>
      <c r="H2" s="576"/>
    </row>
    <row r="3" spans="1:10" ht="15">
      <c r="A3" s="70"/>
      <c r="B3" s="70"/>
      <c r="C3" s="70"/>
      <c r="D3" s="70"/>
      <c r="E3" s="70"/>
      <c r="F3" s="70"/>
      <c r="G3" s="199"/>
      <c r="H3" s="199"/>
    </row>
    <row r="4" spans="1:10" ht="15">
      <c r="A4" s="71" t="s">
        <v>254</v>
      </c>
      <c r="B4" s="71"/>
      <c r="C4" s="71"/>
      <c r="D4" s="71"/>
      <c r="E4" s="71"/>
      <c r="F4" s="71"/>
      <c r="G4" s="70"/>
      <c r="H4" s="70"/>
    </row>
    <row r="5" spans="1:10" ht="15">
      <c r="A5" s="74" t="str">
        <f>'ფორმა N1'!D4</f>
        <v>მპგ" ელენე ხოშტარია-დროა"</v>
      </c>
      <c r="B5" s="74"/>
      <c r="C5" s="74"/>
      <c r="D5" s="74"/>
      <c r="E5" s="74"/>
      <c r="F5" s="74"/>
      <c r="G5" s="75"/>
      <c r="H5" s="75"/>
    </row>
    <row r="6" spans="1:10" ht="15">
      <c r="A6" s="71"/>
      <c r="B6" s="71"/>
      <c r="C6" s="71"/>
      <c r="D6" s="71"/>
      <c r="E6" s="71"/>
      <c r="F6" s="71"/>
      <c r="G6" s="70"/>
      <c r="H6" s="70"/>
    </row>
    <row r="7" spans="1:10" ht="15">
      <c r="A7" s="198"/>
      <c r="B7" s="198"/>
      <c r="C7" s="198"/>
      <c r="D7" s="198"/>
      <c r="E7" s="198"/>
      <c r="F7" s="198"/>
      <c r="G7" s="72"/>
      <c r="H7" s="72"/>
    </row>
    <row r="8" spans="1:10" ht="30">
      <c r="A8" s="84" t="s">
        <v>64</v>
      </c>
      <c r="B8" s="84" t="s">
        <v>309</v>
      </c>
      <c r="C8" s="84" t="s">
        <v>310</v>
      </c>
      <c r="D8" s="84" t="s">
        <v>209</v>
      </c>
      <c r="E8" s="84" t="s">
        <v>315</v>
      </c>
      <c r="F8" s="84" t="s">
        <v>311</v>
      </c>
      <c r="G8" s="73" t="s">
        <v>10</v>
      </c>
      <c r="H8" s="73" t="s">
        <v>9</v>
      </c>
      <c r="J8" s="169" t="s">
        <v>314</v>
      </c>
    </row>
    <row r="9" spans="1:10" ht="15">
      <c r="A9" s="92"/>
      <c r="B9" s="92"/>
      <c r="C9" s="92"/>
      <c r="D9" s="92"/>
      <c r="E9" s="92"/>
      <c r="F9" s="92"/>
      <c r="G9" s="4"/>
      <c r="H9" s="4"/>
      <c r="J9" s="169" t="s">
        <v>0</v>
      </c>
    </row>
    <row r="10" spans="1:10" ht="15">
      <c r="A10" s="92"/>
      <c r="B10" s="92"/>
      <c r="C10" s="92"/>
      <c r="D10" s="92"/>
      <c r="E10" s="92"/>
      <c r="F10" s="92"/>
      <c r="G10" s="4"/>
      <c r="H10" s="4"/>
    </row>
    <row r="11" spans="1:10" ht="15">
      <c r="A11" s="81"/>
      <c r="B11" s="81"/>
      <c r="C11" s="81"/>
      <c r="D11" s="81"/>
      <c r="E11" s="81"/>
      <c r="F11" s="81"/>
      <c r="G11" s="4"/>
      <c r="H11" s="4"/>
    </row>
    <row r="12" spans="1:10" ht="15">
      <c r="A12" s="81"/>
      <c r="B12" s="81"/>
      <c r="C12" s="81"/>
      <c r="D12" s="81"/>
      <c r="E12" s="81"/>
      <c r="F12" s="81"/>
      <c r="G12" s="4"/>
      <c r="H12" s="4"/>
    </row>
    <row r="13" spans="1:10" ht="15">
      <c r="A13" s="81"/>
      <c r="B13" s="81"/>
      <c r="C13" s="81"/>
      <c r="D13" s="81"/>
      <c r="E13" s="81"/>
      <c r="F13" s="81"/>
      <c r="G13" s="4"/>
      <c r="H13" s="4"/>
    </row>
    <row r="14" spans="1:10" ht="15">
      <c r="A14" s="81"/>
      <c r="B14" s="81"/>
      <c r="C14" s="81"/>
      <c r="D14" s="81"/>
      <c r="E14" s="81"/>
      <c r="F14" s="81"/>
      <c r="G14" s="4"/>
      <c r="H14" s="4"/>
    </row>
    <row r="15" spans="1:10" ht="15">
      <c r="A15" s="81"/>
      <c r="B15" s="81"/>
      <c r="C15" s="81"/>
      <c r="D15" s="81"/>
      <c r="E15" s="81"/>
      <c r="F15" s="81"/>
      <c r="G15" s="4"/>
      <c r="H15" s="4"/>
    </row>
    <row r="16" spans="1:10" ht="15">
      <c r="A16" s="81"/>
      <c r="B16" s="81"/>
      <c r="C16" s="81"/>
      <c r="D16" s="81"/>
      <c r="E16" s="81"/>
      <c r="F16" s="81"/>
      <c r="G16" s="4"/>
      <c r="H16" s="4"/>
    </row>
    <row r="17" spans="1:8" ht="15">
      <c r="A17" s="81"/>
      <c r="B17" s="81"/>
      <c r="C17" s="81"/>
      <c r="D17" s="81"/>
      <c r="E17" s="81"/>
      <c r="F17" s="81"/>
      <c r="G17" s="4"/>
      <c r="H17" s="4"/>
    </row>
    <row r="18" spans="1:8" ht="15">
      <c r="A18" s="81"/>
      <c r="B18" s="81"/>
      <c r="C18" s="81"/>
      <c r="D18" s="81"/>
      <c r="E18" s="81"/>
      <c r="F18" s="81"/>
      <c r="G18" s="4"/>
      <c r="H18" s="4"/>
    </row>
    <row r="19" spans="1:8" ht="15">
      <c r="A19" s="81"/>
      <c r="B19" s="81"/>
      <c r="C19" s="81"/>
      <c r="D19" s="81"/>
      <c r="E19" s="81"/>
      <c r="F19" s="81"/>
      <c r="G19" s="4"/>
      <c r="H19" s="4"/>
    </row>
    <row r="20" spans="1:8" ht="15">
      <c r="A20" s="81"/>
      <c r="B20" s="81"/>
      <c r="C20" s="81"/>
      <c r="D20" s="81"/>
      <c r="E20" s="81"/>
      <c r="F20" s="81"/>
      <c r="G20" s="4"/>
      <c r="H20" s="4"/>
    </row>
    <row r="21" spans="1:8" ht="15">
      <c r="A21" s="81"/>
      <c r="B21" s="81"/>
      <c r="C21" s="81"/>
      <c r="D21" s="81"/>
      <c r="E21" s="81"/>
      <c r="F21" s="81"/>
      <c r="G21" s="4"/>
      <c r="H21" s="4"/>
    </row>
    <row r="22" spans="1:8" ht="15">
      <c r="A22" s="81"/>
      <c r="B22" s="81"/>
      <c r="C22" s="81"/>
      <c r="D22" s="81"/>
      <c r="E22" s="81"/>
      <c r="F22" s="81"/>
      <c r="G22" s="4"/>
      <c r="H22" s="4"/>
    </row>
    <row r="23" spans="1:8" ht="15">
      <c r="A23" s="81"/>
      <c r="B23" s="81"/>
      <c r="C23" s="81"/>
      <c r="D23" s="81"/>
      <c r="E23" s="81"/>
      <c r="F23" s="81"/>
      <c r="G23" s="4"/>
      <c r="H23" s="4"/>
    </row>
    <row r="24" spans="1:8" ht="15">
      <c r="A24" s="81"/>
      <c r="B24" s="81"/>
      <c r="C24" s="81"/>
      <c r="D24" s="81"/>
      <c r="E24" s="81"/>
      <c r="F24" s="81"/>
      <c r="G24" s="4"/>
      <c r="H24" s="4"/>
    </row>
    <row r="25" spans="1:8" ht="15">
      <c r="A25" s="81"/>
      <c r="B25" s="81"/>
      <c r="C25" s="81"/>
      <c r="D25" s="81"/>
      <c r="E25" s="81"/>
      <c r="F25" s="81"/>
      <c r="G25" s="4"/>
      <c r="H25" s="4"/>
    </row>
    <row r="26" spans="1:8" ht="15">
      <c r="A26" s="81"/>
      <c r="B26" s="81"/>
      <c r="C26" s="81"/>
      <c r="D26" s="81"/>
      <c r="E26" s="81"/>
      <c r="F26" s="81"/>
      <c r="G26" s="4"/>
      <c r="H26" s="4"/>
    </row>
    <row r="27" spans="1:8" ht="15">
      <c r="A27" s="81"/>
      <c r="B27" s="81"/>
      <c r="C27" s="81"/>
      <c r="D27" s="81"/>
      <c r="E27" s="81"/>
      <c r="F27" s="81"/>
      <c r="G27" s="4"/>
      <c r="H27" s="4"/>
    </row>
    <row r="28" spans="1:8" ht="15">
      <c r="A28" s="81"/>
      <c r="B28" s="81"/>
      <c r="C28" s="81"/>
      <c r="D28" s="81"/>
      <c r="E28" s="81"/>
      <c r="F28" s="81"/>
      <c r="G28" s="4"/>
      <c r="H28" s="4"/>
    </row>
    <row r="29" spans="1:8" ht="15">
      <c r="A29" s="81"/>
      <c r="B29" s="81"/>
      <c r="C29" s="81"/>
      <c r="D29" s="81"/>
      <c r="E29" s="81"/>
      <c r="F29" s="81"/>
      <c r="G29" s="4"/>
      <c r="H29" s="4"/>
    </row>
    <row r="30" spans="1:8" ht="15">
      <c r="A30" s="81"/>
      <c r="B30" s="81"/>
      <c r="C30" s="81"/>
      <c r="D30" s="81"/>
      <c r="E30" s="81"/>
      <c r="F30" s="81"/>
      <c r="G30" s="4"/>
      <c r="H30" s="4"/>
    </row>
    <row r="31" spans="1:8" ht="15">
      <c r="A31" s="81"/>
      <c r="B31" s="81"/>
      <c r="C31" s="81"/>
      <c r="D31" s="81"/>
      <c r="E31" s="81"/>
      <c r="F31" s="81"/>
      <c r="G31" s="4"/>
      <c r="H31" s="4"/>
    </row>
    <row r="32" spans="1:8" ht="15">
      <c r="A32" s="81"/>
      <c r="B32" s="81"/>
      <c r="C32" s="81"/>
      <c r="D32" s="81"/>
      <c r="E32" s="81"/>
      <c r="F32" s="81"/>
      <c r="G32" s="4"/>
      <c r="H32" s="4"/>
    </row>
    <row r="33" spans="1:9" ht="15">
      <c r="A33" s="81"/>
      <c r="B33" s="81"/>
      <c r="C33" s="81"/>
      <c r="D33" s="81"/>
      <c r="E33" s="81"/>
      <c r="F33" s="81"/>
      <c r="G33" s="4"/>
      <c r="H33" s="4"/>
    </row>
    <row r="34" spans="1:9" ht="15">
      <c r="A34" s="81"/>
      <c r="B34" s="93"/>
      <c r="C34" s="93"/>
      <c r="D34" s="93"/>
      <c r="E34" s="93"/>
      <c r="F34" s="93" t="s">
        <v>313</v>
      </c>
      <c r="G34" s="80">
        <f>SUM(G9:G33)</f>
        <v>0</v>
      </c>
      <c r="H34" s="80">
        <f>SUM(H9:H33)</f>
        <v>0</v>
      </c>
    </row>
    <row r="35" spans="1:9" ht="15">
      <c r="A35" s="167"/>
      <c r="B35" s="167"/>
      <c r="C35" s="167"/>
      <c r="D35" s="167"/>
      <c r="E35" s="167"/>
      <c r="F35" s="167"/>
      <c r="G35" s="167"/>
      <c r="H35" s="144"/>
      <c r="I35" s="144"/>
    </row>
    <row r="36" spans="1:9" ht="15">
      <c r="A36" s="599" t="s">
        <v>470</v>
      </c>
      <c r="B36" s="599"/>
      <c r="C36" s="599"/>
      <c r="D36" s="599"/>
      <c r="E36" s="599"/>
      <c r="F36" s="599"/>
      <c r="G36" s="599"/>
      <c r="H36" s="599"/>
      <c r="I36" s="144"/>
    </row>
    <row r="37" spans="1:9" ht="15">
      <c r="A37" s="168"/>
      <c r="B37" s="168"/>
      <c r="C37" s="167"/>
      <c r="D37" s="167"/>
      <c r="E37" s="167"/>
      <c r="F37" s="167"/>
      <c r="G37" s="167"/>
      <c r="H37" s="144"/>
      <c r="I37" s="144"/>
    </row>
    <row r="38" spans="1:9" ht="15">
      <c r="A38" s="168"/>
      <c r="B38" s="168"/>
      <c r="C38" s="144"/>
      <c r="D38" s="144"/>
      <c r="E38" s="144"/>
      <c r="F38" s="144"/>
      <c r="G38" s="144"/>
      <c r="H38" s="144"/>
      <c r="I38" s="144"/>
    </row>
    <row r="39" spans="1:9">
      <c r="A39" s="166"/>
      <c r="B39" s="166"/>
      <c r="C39" s="166"/>
      <c r="D39" s="166"/>
      <c r="E39" s="166"/>
      <c r="F39" s="166"/>
      <c r="G39" s="166"/>
      <c r="H39" s="166"/>
      <c r="I39" s="166"/>
    </row>
    <row r="40" spans="1:9" ht="15">
      <c r="A40" s="149" t="s">
        <v>93</v>
      </c>
      <c r="B40" s="149"/>
      <c r="C40" s="144"/>
      <c r="D40" s="144"/>
      <c r="E40" s="144"/>
      <c r="F40" s="144"/>
      <c r="G40" s="144"/>
      <c r="H40" s="144"/>
      <c r="I40" s="144"/>
    </row>
    <row r="41" spans="1:9" ht="15">
      <c r="A41" s="144"/>
      <c r="B41" s="144"/>
      <c r="C41" s="144"/>
      <c r="D41" s="144"/>
      <c r="E41" s="144"/>
      <c r="F41" s="144"/>
      <c r="G41" s="144"/>
      <c r="H41" s="144"/>
      <c r="I41" s="144"/>
    </row>
    <row r="42" spans="1:9" ht="15">
      <c r="A42" s="144"/>
      <c r="B42" s="144"/>
      <c r="C42" s="144"/>
      <c r="D42" s="144"/>
      <c r="E42" s="144"/>
      <c r="F42" s="144"/>
      <c r="G42" s="144"/>
      <c r="H42" s="144"/>
      <c r="I42" s="150"/>
    </row>
    <row r="43" spans="1:9" ht="15">
      <c r="A43" s="149"/>
      <c r="B43" s="149"/>
      <c r="C43" s="149" t="s">
        <v>370</v>
      </c>
      <c r="D43" s="149"/>
      <c r="E43" s="167"/>
      <c r="F43" s="149"/>
      <c r="G43" s="149"/>
      <c r="H43" s="144"/>
      <c r="I43" s="150"/>
    </row>
    <row r="44" spans="1:9" ht="15">
      <c r="A44" s="144"/>
      <c r="B44" s="144"/>
      <c r="C44" s="144" t="s">
        <v>250</v>
      </c>
      <c r="D44" s="144"/>
      <c r="E44" s="144"/>
      <c r="F44" s="144"/>
      <c r="G44" s="144"/>
      <c r="H44" s="144"/>
      <c r="I44" s="150"/>
    </row>
    <row r="45" spans="1:9">
      <c r="A45" s="151"/>
      <c r="B45" s="151"/>
      <c r="C45" s="151" t="s">
        <v>123</v>
      </c>
      <c r="D45" s="151"/>
      <c r="E45" s="151"/>
      <c r="F45" s="151"/>
      <c r="G45" s="151"/>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M66"/>
  <sheetViews>
    <sheetView view="pageBreakPreview" topLeftCell="A43" zoomScale="80" zoomScaleSheetLayoutView="80" workbookViewId="0">
      <selection activeCell="C50" sqref="C50"/>
    </sheetView>
  </sheetViews>
  <sheetFormatPr defaultColWidth="9.140625" defaultRowHeight="12.75"/>
  <cols>
    <col min="1" max="1" width="5.42578125" style="169" customWidth="1"/>
    <col min="2" max="2" width="31.7109375" style="169" customWidth="1"/>
    <col min="3" max="3" width="19.28515625" style="169" customWidth="1"/>
    <col min="4" max="4" width="16.85546875" style="169" customWidth="1"/>
    <col min="5" max="5" width="25" style="169" customWidth="1"/>
    <col min="6" max="6" width="31.28515625" style="169" customWidth="1"/>
    <col min="7" max="7" width="13.7109375" style="169" customWidth="1"/>
    <col min="8" max="8" width="19.42578125" style="169" bestFit="1" customWidth="1"/>
    <col min="9" max="9" width="18.5703125" style="169" bestFit="1" customWidth="1"/>
    <col min="10" max="10" width="16.7109375" style="169" customWidth="1"/>
    <col min="11" max="11" width="17.7109375" style="169" customWidth="1"/>
    <col min="12" max="12" width="12.85546875" style="169" customWidth="1"/>
    <col min="13" max="16384" width="9.140625" style="169"/>
  </cols>
  <sheetData>
    <row r="2" spans="1:12" ht="15">
      <c r="A2" s="603" t="s">
        <v>389</v>
      </c>
      <c r="B2" s="603"/>
      <c r="C2" s="603"/>
      <c r="D2" s="603"/>
      <c r="E2" s="252"/>
      <c r="F2" s="71"/>
      <c r="G2" s="71"/>
      <c r="H2" s="71"/>
      <c r="I2" s="71"/>
      <c r="J2" s="255"/>
      <c r="K2" s="254"/>
      <c r="L2" s="254" t="s">
        <v>94</v>
      </c>
    </row>
    <row r="3" spans="1:12" ht="15">
      <c r="A3" s="70" t="s">
        <v>124</v>
      </c>
      <c r="B3" s="69"/>
      <c r="C3" s="71"/>
      <c r="D3" s="71"/>
      <c r="E3" s="71"/>
      <c r="F3" s="71"/>
      <c r="G3" s="71"/>
      <c r="H3" s="71"/>
      <c r="I3" s="71"/>
      <c r="J3" s="255"/>
      <c r="K3" s="576" t="str">
        <f>'ფორმა N1'!M2</f>
        <v>01.01.2021-12.31.2021</v>
      </c>
      <c r="L3" s="576"/>
    </row>
    <row r="4" spans="1:12" ht="15">
      <c r="A4" s="70"/>
      <c r="B4" s="70"/>
      <c r="C4" s="69"/>
      <c r="D4" s="69"/>
      <c r="E4" s="69"/>
      <c r="F4" s="69"/>
      <c r="G4" s="69"/>
      <c r="H4" s="69"/>
      <c r="I4" s="69"/>
      <c r="J4" s="255"/>
      <c r="K4" s="255"/>
      <c r="L4" s="255"/>
    </row>
    <row r="5" spans="1:12" ht="15">
      <c r="A5" s="71" t="s">
        <v>254</v>
      </c>
      <c r="B5" s="71"/>
      <c r="C5" s="71"/>
      <c r="D5" s="71"/>
      <c r="E5" s="71"/>
      <c r="F5" s="71"/>
      <c r="G5" s="71"/>
      <c r="H5" s="71"/>
      <c r="I5" s="71"/>
      <c r="J5" s="70"/>
      <c r="K5" s="70"/>
      <c r="L5" s="70"/>
    </row>
    <row r="6" spans="1:12" ht="15">
      <c r="A6" s="74" t="str">
        <f>'ფორმა N1'!D4</f>
        <v>მპგ" ელენე ხოშტარია-დროა"</v>
      </c>
      <c r="B6" s="74"/>
      <c r="C6" s="74"/>
      <c r="D6" s="74"/>
      <c r="E6" s="74"/>
      <c r="F6" s="74"/>
      <c r="G6" s="74"/>
      <c r="H6" s="74"/>
      <c r="I6" s="74"/>
      <c r="J6" s="75"/>
      <c r="K6" s="75"/>
    </row>
    <row r="7" spans="1:12" ht="15">
      <c r="A7" s="71"/>
      <c r="B7" s="71"/>
      <c r="C7" s="71"/>
      <c r="D7" s="71"/>
      <c r="E7" s="71"/>
      <c r="F7" s="71"/>
      <c r="G7" s="71"/>
      <c r="H7" s="71"/>
      <c r="I7" s="71"/>
      <c r="J7" s="70"/>
      <c r="K7" s="70"/>
      <c r="L7" s="70"/>
    </row>
    <row r="8" spans="1:12" ht="15">
      <c r="A8" s="250"/>
      <c r="B8" s="250"/>
      <c r="C8" s="250"/>
      <c r="D8" s="250"/>
      <c r="E8" s="250"/>
      <c r="F8" s="250"/>
      <c r="G8" s="250"/>
      <c r="H8" s="250"/>
      <c r="I8" s="250"/>
      <c r="J8" s="72"/>
      <c r="K8" s="72"/>
      <c r="L8" s="72"/>
    </row>
    <row r="9" spans="1:12" ht="45">
      <c r="A9" s="84" t="s">
        <v>64</v>
      </c>
      <c r="B9" s="84" t="s">
        <v>390</v>
      </c>
      <c r="C9" s="84" t="s">
        <v>391</v>
      </c>
      <c r="D9" s="84" t="s">
        <v>392</v>
      </c>
      <c r="E9" s="84" t="s">
        <v>393</v>
      </c>
      <c r="F9" s="84" t="s">
        <v>394</v>
      </c>
      <c r="G9" s="84" t="s">
        <v>395</v>
      </c>
      <c r="H9" s="84" t="s">
        <v>416</v>
      </c>
      <c r="I9" s="84" t="s">
        <v>396</v>
      </c>
      <c r="J9" s="84" t="s">
        <v>397</v>
      </c>
      <c r="K9" s="84" t="s">
        <v>398</v>
      </c>
      <c r="L9" s="84" t="s">
        <v>293</v>
      </c>
    </row>
    <row r="10" spans="1:12" s="422" customFormat="1" ht="33.75" customHeight="1">
      <c r="A10" s="92">
        <v>1</v>
      </c>
      <c r="B10" s="429" t="s">
        <v>714</v>
      </c>
      <c r="C10" s="92" t="s">
        <v>715</v>
      </c>
      <c r="D10" s="92">
        <v>1326801</v>
      </c>
      <c r="E10" s="92" t="s">
        <v>716</v>
      </c>
      <c r="F10" s="398" t="s">
        <v>717</v>
      </c>
      <c r="G10" s="92"/>
      <c r="H10" s="92" t="s">
        <v>716</v>
      </c>
      <c r="I10" s="92" t="s">
        <v>718</v>
      </c>
      <c r="J10" s="416"/>
      <c r="K10" s="430">
        <v>31.5</v>
      </c>
      <c r="L10" s="398"/>
    </row>
    <row r="11" spans="1:12" s="423" customFormat="1" ht="33.75" customHeight="1">
      <c r="A11" s="92">
        <v>2</v>
      </c>
      <c r="B11" s="429" t="s">
        <v>714</v>
      </c>
      <c r="C11" s="92" t="s">
        <v>715</v>
      </c>
      <c r="D11" s="92">
        <v>1326801</v>
      </c>
      <c r="E11" s="92" t="s">
        <v>716</v>
      </c>
      <c r="F11" s="398" t="s">
        <v>719</v>
      </c>
      <c r="G11" s="92"/>
      <c r="H11" s="92" t="s">
        <v>716</v>
      </c>
      <c r="I11" s="92" t="s">
        <v>718</v>
      </c>
      <c r="J11" s="4"/>
      <c r="K11" s="417">
        <v>31.6</v>
      </c>
      <c r="L11" s="398"/>
    </row>
    <row r="12" spans="1:12" s="423" customFormat="1" ht="33.75" customHeight="1">
      <c r="A12" s="92">
        <v>3</v>
      </c>
      <c r="B12" s="429" t="s">
        <v>714</v>
      </c>
      <c r="C12" s="92" t="s">
        <v>715</v>
      </c>
      <c r="D12" s="92">
        <v>1326801</v>
      </c>
      <c r="E12" s="92" t="s">
        <v>716</v>
      </c>
      <c r="F12" s="398" t="s">
        <v>720</v>
      </c>
      <c r="G12" s="81"/>
      <c r="H12" s="92" t="s">
        <v>716</v>
      </c>
      <c r="I12" s="92" t="s">
        <v>718</v>
      </c>
      <c r="J12" s="4"/>
      <c r="K12" s="417">
        <v>78.75</v>
      </c>
      <c r="L12" s="398"/>
    </row>
    <row r="13" spans="1:12" s="423" customFormat="1" ht="33.75" customHeight="1">
      <c r="A13" s="92">
        <v>4</v>
      </c>
      <c r="B13" s="431" t="s">
        <v>714</v>
      </c>
      <c r="C13" s="92" t="s">
        <v>715</v>
      </c>
      <c r="D13" s="92">
        <v>1326801</v>
      </c>
      <c r="E13" s="92" t="s">
        <v>716</v>
      </c>
      <c r="F13" s="398" t="s">
        <v>721</v>
      </c>
      <c r="G13" s="81"/>
      <c r="H13" s="92" t="s">
        <v>716</v>
      </c>
      <c r="I13" s="92" t="s">
        <v>718</v>
      </c>
      <c r="J13" s="4"/>
      <c r="K13" s="417">
        <v>78.88</v>
      </c>
      <c r="L13" s="398"/>
    </row>
    <row r="14" spans="1:12" s="423" customFormat="1" ht="33.75" customHeight="1">
      <c r="A14" s="92">
        <v>5</v>
      </c>
      <c r="B14" s="431" t="s">
        <v>714</v>
      </c>
      <c r="C14" s="92" t="s">
        <v>715</v>
      </c>
      <c r="D14" s="92">
        <v>1326801</v>
      </c>
      <c r="E14" s="92" t="s">
        <v>716</v>
      </c>
      <c r="F14" s="398" t="s">
        <v>722</v>
      </c>
      <c r="G14" s="81"/>
      <c r="H14" s="92" t="s">
        <v>716</v>
      </c>
      <c r="I14" s="92" t="s">
        <v>718</v>
      </c>
      <c r="J14" s="4"/>
      <c r="K14" s="417">
        <v>78.75</v>
      </c>
      <c r="L14" s="398"/>
    </row>
    <row r="15" spans="1:12" s="423" customFormat="1" ht="33.75" customHeight="1">
      <c r="A15" s="92">
        <v>6</v>
      </c>
      <c r="B15" s="431" t="s">
        <v>714</v>
      </c>
      <c r="C15" s="92" t="s">
        <v>715</v>
      </c>
      <c r="D15" s="92">
        <v>1326801</v>
      </c>
      <c r="E15" s="92" t="s">
        <v>716</v>
      </c>
      <c r="F15" s="398" t="s">
        <v>723</v>
      </c>
      <c r="G15" s="81"/>
      <c r="H15" s="92" t="s">
        <v>716</v>
      </c>
      <c r="I15" s="92" t="s">
        <v>718</v>
      </c>
      <c r="J15" s="4"/>
      <c r="K15" s="417">
        <v>110.25</v>
      </c>
      <c r="L15" s="398"/>
    </row>
    <row r="16" spans="1:12" s="423" customFormat="1" ht="33.75" customHeight="1">
      <c r="A16" s="92">
        <v>7</v>
      </c>
      <c r="B16" s="431" t="s">
        <v>714</v>
      </c>
      <c r="C16" s="92" t="s">
        <v>715</v>
      </c>
      <c r="D16" s="92">
        <v>1326801</v>
      </c>
      <c r="E16" s="92" t="s">
        <v>716</v>
      </c>
      <c r="F16" s="398" t="s">
        <v>724</v>
      </c>
      <c r="G16" s="81"/>
      <c r="H16" s="92" t="s">
        <v>716</v>
      </c>
      <c r="I16" s="92" t="s">
        <v>718</v>
      </c>
      <c r="J16" s="4"/>
      <c r="K16" s="417">
        <v>157.75</v>
      </c>
      <c r="L16" s="398"/>
    </row>
    <row r="17" spans="1:12" s="423" customFormat="1" ht="33.75" customHeight="1">
      <c r="A17" s="92">
        <v>8</v>
      </c>
      <c r="B17" s="431" t="s">
        <v>714</v>
      </c>
      <c r="C17" s="92" t="s">
        <v>715</v>
      </c>
      <c r="D17" s="92">
        <v>1326801</v>
      </c>
      <c r="E17" s="92" t="s">
        <v>716</v>
      </c>
      <c r="F17" s="398" t="s">
        <v>725</v>
      </c>
      <c r="G17" s="81"/>
      <c r="H17" s="92" t="s">
        <v>716</v>
      </c>
      <c r="I17" s="92" t="s">
        <v>718</v>
      </c>
      <c r="J17" s="4"/>
      <c r="K17" s="417">
        <v>157.75</v>
      </c>
      <c r="L17" s="398"/>
    </row>
    <row r="18" spans="1:12" s="423" customFormat="1" ht="33.75" customHeight="1">
      <c r="A18" s="92">
        <v>9</v>
      </c>
      <c r="B18" s="431" t="s">
        <v>714</v>
      </c>
      <c r="C18" s="92" t="s">
        <v>715</v>
      </c>
      <c r="D18" s="92">
        <v>1326801</v>
      </c>
      <c r="E18" s="92" t="s">
        <v>716</v>
      </c>
      <c r="F18" s="398" t="s">
        <v>726</v>
      </c>
      <c r="G18" s="81"/>
      <c r="H18" s="92" t="s">
        <v>716</v>
      </c>
      <c r="I18" s="92" t="s">
        <v>718</v>
      </c>
      <c r="J18" s="4"/>
      <c r="K18" s="417">
        <v>236.25</v>
      </c>
      <c r="L18" s="398"/>
    </row>
    <row r="19" spans="1:12" s="423" customFormat="1" ht="33.75" customHeight="1">
      <c r="A19" s="92">
        <v>10</v>
      </c>
      <c r="B19" s="431" t="s">
        <v>714</v>
      </c>
      <c r="C19" s="92" t="s">
        <v>715</v>
      </c>
      <c r="D19" s="92">
        <v>1326801</v>
      </c>
      <c r="E19" s="92" t="s">
        <v>716</v>
      </c>
      <c r="F19" s="398" t="s">
        <v>727</v>
      </c>
      <c r="G19" s="81"/>
      <c r="H19" s="92" t="s">
        <v>716</v>
      </c>
      <c r="I19" s="92" t="s">
        <v>718</v>
      </c>
      <c r="J19" s="4"/>
      <c r="K19" s="417">
        <v>393.75</v>
      </c>
      <c r="L19" s="398"/>
    </row>
    <row r="20" spans="1:12" s="423" customFormat="1" ht="33.75" customHeight="1">
      <c r="A20" s="92">
        <v>11</v>
      </c>
      <c r="B20" s="431" t="s">
        <v>714</v>
      </c>
      <c r="C20" s="92" t="s">
        <v>715</v>
      </c>
      <c r="D20" s="92">
        <v>1326801</v>
      </c>
      <c r="E20" s="92" t="s">
        <v>716</v>
      </c>
      <c r="F20" s="398" t="s">
        <v>728</v>
      </c>
      <c r="G20" s="81"/>
      <c r="H20" s="92" t="s">
        <v>716</v>
      </c>
      <c r="I20" s="92" t="s">
        <v>718</v>
      </c>
      <c r="J20" s="4"/>
      <c r="K20" s="417">
        <v>551.25</v>
      </c>
      <c r="L20" s="398"/>
    </row>
    <row r="21" spans="1:12" s="423" customFormat="1" ht="33.75" customHeight="1">
      <c r="A21" s="92">
        <v>12</v>
      </c>
      <c r="B21" s="432" t="s">
        <v>729</v>
      </c>
      <c r="C21" s="398" t="s">
        <v>730</v>
      </c>
      <c r="D21" s="398" t="s">
        <v>731</v>
      </c>
      <c r="E21" s="92" t="s">
        <v>716</v>
      </c>
      <c r="F21" s="81"/>
      <c r="G21" s="81"/>
      <c r="H21" s="92" t="s">
        <v>716</v>
      </c>
      <c r="I21" s="81"/>
      <c r="J21" s="4"/>
      <c r="K21" s="417">
        <f>2202.67</f>
        <v>2202.67</v>
      </c>
      <c r="L21" s="424" t="s">
        <v>732</v>
      </c>
    </row>
    <row r="22" spans="1:12" s="423" customFormat="1" ht="33.75" customHeight="1">
      <c r="A22" s="92">
        <v>13</v>
      </c>
      <c r="B22" s="432" t="s">
        <v>729</v>
      </c>
      <c r="C22" s="398" t="s">
        <v>733</v>
      </c>
      <c r="D22" s="398" t="s">
        <v>734</v>
      </c>
      <c r="E22" s="92" t="s">
        <v>716</v>
      </c>
      <c r="F22" s="81"/>
      <c r="G22" s="81"/>
      <c r="H22" s="92" t="s">
        <v>716</v>
      </c>
      <c r="I22" s="81"/>
      <c r="J22" s="4"/>
      <c r="K22" s="417">
        <v>500</v>
      </c>
      <c r="L22" s="424" t="s">
        <v>735</v>
      </c>
    </row>
    <row r="23" spans="1:12" s="423" customFormat="1" ht="33.75" customHeight="1">
      <c r="A23" s="92">
        <v>14</v>
      </c>
      <c r="B23" s="432" t="s">
        <v>322</v>
      </c>
      <c r="C23" s="398" t="s">
        <v>736</v>
      </c>
      <c r="D23" s="398" t="s">
        <v>737</v>
      </c>
      <c r="E23" s="92" t="s">
        <v>716</v>
      </c>
      <c r="F23" s="398"/>
      <c r="G23" s="242"/>
      <c r="H23" s="242"/>
      <c r="I23" s="242"/>
      <c r="J23" s="419"/>
      <c r="K23" s="417">
        <v>250</v>
      </c>
      <c r="L23" s="425"/>
    </row>
    <row r="24" spans="1:12" s="423" customFormat="1" ht="33.75" customHeight="1">
      <c r="A24" s="92">
        <v>15</v>
      </c>
      <c r="B24" s="432" t="s">
        <v>322</v>
      </c>
      <c r="C24" s="398" t="s">
        <v>738</v>
      </c>
      <c r="D24" s="398" t="s">
        <v>739</v>
      </c>
      <c r="E24" s="92" t="s">
        <v>716</v>
      </c>
      <c r="F24" s="426">
        <v>1000</v>
      </c>
      <c r="G24" s="92"/>
      <c r="H24" s="92" t="s">
        <v>740</v>
      </c>
      <c r="I24" s="92" t="s">
        <v>741</v>
      </c>
      <c r="J24" s="415"/>
      <c r="K24" s="417">
        <v>160</v>
      </c>
      <c r="L24" s="92" t="s">
        <v>742</v>
      </c>
    </row>
    <row r="25" spans="1:12" s="423" customFormat="1" ht="33.75" customHeight="1">
      <c r="A25" s="92">
        <v>16</v>
      </c>
      <c r="B25" s="432" t="s">
        <v>322</v>
      </c>
      <c r="C25" s="398" t="s">
        <v>743</v>
      </c>
      <c r="D25" s="398" t="s">
        <v>744</v>
      </c>
      <c r="E25" s="92" t="s">
        <v>716</v>
      </c>
      <c r="F25" s="92">
        <v>3000</v>
      </c>
      <c r="G25" s="92"/>
      <c r="H25" s="92"/>
      <c r="I25" s="92"/>
      <c r="J25" s="415"/>
      <c r="K25" s="399">
        <v>635</v>
      </c>
      <c r="L25" s="92" t="s">
        <v>742</v>
      </c>
    </row>
    <row r="26" spans="1:12" s="423" customFormat="1" ht="33.75" customHeight="1">
      <c r="A26" s="92">
        <v>17</v>
      </c>
      <c r="B26" s="432" t="s">
        <v>322</v>
      </c>
      <c r="C26" s="398" t="s">
        <v>743</v>
      </c>
      <c r="D26" s="398" t="s">
        <v>745</v>
      </c>
      <c r="E26" s="92" t="s">
        <v>716</v>
      </c>
      <c r="F26" s="92">
        <v>3000</v>
      </c>
      <c r="G26" s="92"/>
      <c r="H26" s="92"/>
      <c r="I26" s="92"/>
      <c r="J26" s="415"/>
      <c r="K26" s="399">
        <v>635</v>
      </c>
      <c r="L26" s="92" t="s">
        <v>742</v>
      </c>
    </row>
    <row r="27" spans="1:12" s="423" customFormat="1" ht="33.75" customHeight="1">
      <c r="A27" s="92">
        <v>18</v>
      </c>
      <c r="B27" s="432" t="s">
        <v>322</v>
      </c>
      <c r="C27" s="398" t="s">
        <v>743</v>
      </c>
      <c r="D27" s="398" t="s">
        <v>746</v>
      </c>
      <c r="E27" s="92" t="s">
        <v>716</v>
      </c>
      <c r="F27" s="92">
        <v>1000</v>
      </c>
      <c r="G27" s="92"/>
      <c r="H27" s="92"/>
      <c r="I27" s="92"/>
      <c r="J27" s="415"/>
      <c r="K27" s="618">
        <v>1051.9000000000001</v>
      </c>
      <c r="L27" s="92" t="s">
        <v>742</v>
      </c>
    </row>
    <row r="28" spans="1:12" s="423" customFormat="1" ht="33.75" customHeight="1">
      <c r="A28" s="92">
        <v>19</v>
      </c>
      <c r="B28" s="432" t="s">
        <v>322</v>
      </c>
      <c r="C28" s="398" t="s">
        <v>743</v>
      </c>
      <c r="D28" s="398" t="s">
        <v>747</v>
      </c>
      <c r="E28" s="92" t="s">
        <v>716</v>
      </c>
      <c r="F28" s="92">
        <v>1000</v>
      </c>
      <c r="G28" s="92"/>
      <c r="H28" s="92"/>
      <c r="I28" s="92"/>
      <c r="J28" s="415"/>
      <c r="K28" s="618"/>
      <c r="L28" s="92" t="s">
        <v>748</v>
      </c>
    </row>
    <row r="29" spans="1:12" s="423" customFormat="1" ht="33.75" customHeight="1">
      <c r="A29" s="92">
        <v>20</v>
      </c>
      <c r="B29" s="432" t="s">
        <v>749</v>
      </c>
      <c r="C29" s="398" t="s">
        <v>750</v>
      </c>
      <c r="D29" s="398" t="s">
        <v>751</v>
      </c>
      <c r="E29" s="92" t="s">
        <v>716</v>
      </c>
      <c r="F29" s="92">
        <v>30</v>
      </c>
      <c r="G29" s="81"/>
      <c r="H29" s="81"/>
      <c r="I29" s="81"/>
      <c r="J29" s="4"/>
      <c r="K29" s="417">
        <v>600</v>
      </c>
      <c r="L29" s="424" t="s">
        <v>752</v>
      </c>
    </row>
    <row r="30" spans="1:12" s="423" customFormat="1" ht="33.75" customHeight="1">
      <c r="A30" s="92">
        <v>21</v>
      </c>
      <c r="B30" s="432" t="s">
        <v>749</v>
      </c>
      <c r="C30" s="427" t="s">
        <v>750</v>
      </c>
      <c r="D30" s="398" t="s">
        <v>751</v>
      </c>
      <c r="E30" s="92" t="s">
        <v>716</v>
      </c>
      <c r="F30" s="92">
        <v>6</v>
      </c>
      <c r="G30" s="81"/>
      <c r="H30" s="81"/>
      <c r="I30" s="81"/>
      <c r="J30" s="4"/>
      <c r="K30" s="417">
        <v>180</v>
      </c>
      <c r="L30" s="424" t="s">
        <v>753</v>
      </c>
    </row>
    <row r="31" spans="1:12" s="422" customFormat="1" ht="33.75" customHeight="1">
      <c r="A31" s="92">
        <v>22</v>
      </c>
      <c r="B31" s="431" t="s">
        <v>714</v>
      </c>
      <c r="C31" s="408" t="s">
        <v>715</v>
      </c>
      <c r="D31" s="92">
        <v>1326801</v>
      </c>
      <c r="E31" s="92" t="s">
        <v>716</v>
      </c>
      <c r="F31" s="398" t="s">
        <v>754</v>
      </c>
      <c r="G31" s="92"/>
      <c r="H31" s="92" t="s">
        <v>716</v>
      </c>
      <c r="I31" s="92" t="s">
        <v>718</v>
      </c>
      <c r="J31" s="416"/>
      <c r="K31" s="398">
        <v>787.5</v>
      </c>
      <c r="L31" s="424"/>
    </row>
    <row r="32" spans="1:12" s="422" customFormat="1" ht="33.75" customHeight="1">
      <c r="A32" s="92">
        <v>23</v>
      </c>
      <c r="B32" s="431" t="s">
        <v>714</v>
      </c>
      <c r="C32" s="408" t="s">
        <v>715</v>
      </c>
      <c r="D32" s="92">
        <v>1326801</v>
      </c>
      <c r="E32" s="92" t="s">
        <v>716</v>
      </c>
      <c r="F32" s="398" t="s">
        <v>755</v>
      </c>
      <c r="G32" s="92"/>
      <c r="H32" s="92" t="s">
        <v>716</v>
      </c>
      <c r="I32" s="92" t="s">
        <v>718</v>
      </c>
      <c r="J32" s="416"/>
      <c r="K32" s="398">
        <v>2013.01</v>
      </c>
      <c r="L32" s="424"/>
    </row>
    <row r="33" spans="1:13" s="422" customFormat="1" ht="33.75" customHeight="1">
      <c r="A33" s="92">
        <v>24</v>
      </c>
      <c r="B33" s="431" t="s">
        <v>714</v>
      </c>
      <c r="C33" s="408" t="s">
        <v>715</v>
      </c>
      <c r="D33" s="92">
        <v>1326801</v>
      </c>
      <c r="E33" s="92" t="s">
        <v>716</v>
      </c>
      <c r="F33" s="398" t="s">
        <v>756</v>
      </c>
      <c r="G33" s="81"/>
      <c r="H33" s="92" t="s">
        <v>716</v>
      </c>
      <c r="I33" s="92" t="s">
        <v>718</v>
      </c>
      <c r="J33" s="416"/>
      <c r="K33" s="398">
        <v>1260</v>
      </c>
      <c r="L33" s="424"/>
    </row>
    <row r="34" spans="1:13" s="422" customFormat="1" ht="33.75" customHeight="1">
      <c r="A34" s="92">
        <v>25</v>
      </c>
      <c r="B34" s="431" t="s">
        <v>714</v>
      </c>
      <c r="C34" s="408" t="s">
        <v>715</v>
      </c>
      <c r="D34" s="92">
        <v>1326801</v>
      </c>
      <c r="E34" s="92" t="s">
        <v>716</v>
      </c>
      <c r="F34" s="398" t="s">
        <v>757</v>
      </c>
      <c r="G34" s="81"/>
      <c r="H34" s="92" t="s">
        <v>716</v>
      </c>
      <c r="I34" s="92" t="s">
        <v>718</v>
      </c>
      <c r="J34" s="416"/>
      <c r="K34" s="398">
        <v>1981.15</v>
      </c>
      <c r="L34" s="424"/>
    </row>
    <row r="35" spans="1:13" s="422" customFormat="1" ht="33.75" customHeight="1">
      <c r="A35" s="92">
        <v>26</v>
      </c>
      <c r="B35" s="431" t="s">
        <v>714</v>
      </c>
      <c r="C35" s="408" t="s">
        <v>715</v>
      </c>
      <c r="D35" s="92">
        <v>1326801</v>
      </c>
      <c r="E35" s="92" t="s">
        <v>716</v>
      </c>
      <c r="F35" s="398" t="s">
        <v>758</v>
      </c>
      <c r="G35" s="81"/>
      <c r="H35" s="92" t="s">
        <v>716</v>
      </c>
      <c r="I35" s="92" t="s">
        <v>718</v>
      </c>
      <c r="J35" s="416"/>
      <c r="K35" s="398">
        <v>97.14</v>
      </c>
      <c r="L35" s="424"/>
    </row>
    <row r="36" spans="1:13" s="422" customFormat="1" ht="33.75" customHeight="1">
      <c r="A36" s="92">
        <v>27</v>
      </c>
      <c r="B36" s="431" t="s">
        <v>714</v>
      </c>
      <c r="C36" s="408" t="s">
        <v>715</v>
      </c>
      <c r="D36" s="92">
        <v>1326801</v>
      </c>
      <c r="E36" s="92" t="s">
        <v>716</v>
      </c>
      <c r="F36" s="398" t="s">
        <v>759</v>
      </c>
      <c r="G36" s="81"/>
      <c r="H36" s="92" t="s">
        <v>716</v>
      </c>
      <c r="I36" s="92" t="s">
        <v>718</v>
      </c>
      <c r="J36" s="416"/>
      <c r="K36" s="398">
        <v>640</v>
      </c>
      <c r="L36" s="424"/>
    </row>
    <row r="37" spans="1:13" s="422" customFormat="1" ht="33.75" customHeight="1">
      <c r="A37" s="92">
        <v>28</v>
      </c>
      <c r="B37" s="431" t="s">
        <v>729</v>
      </c>
      <c r="C37" s="427" t="s">
        <v>760</v>
      </c>
      <c r="D37" s="398" t="s">
        <v>761</v>
      </c>
      <c r="E37" s="92" t="s">
        <v>716</v>
      </c>
      <c r="F37" s="424" t="s">
        <v>762</v>
      </c>
      <c r="G37" s="81"/>
      <c r="H37" s="92" t="s">
        <v>716</v>
      </c>
      <c r="I37" s="92"/>
      <c r="J37" s="416"/>
      <c r="K37" s="398">
        <f>590</f>
        <v>590</v>
      </c>
      <c r="L37" s="424" t="s">
        <v>763</v>
      </c>
    </row>
    <row r="38" spans="1:13" s="422" customFormat="1" ht="33.75" customHeight="1">
      <c r="A38" s="92">
        <v>29</v>
      </c>
      <c r="B38" s="431" t="s">
        <v>729</v>
      </c>
      <c r="C38" s="427" t="s">
        <v>764</v>
      </c>
      <c r="D38" s="398" t="s">
        <v>765</v>
      </c>
      <c r="E38" s="92" t="s">
        <v>716</v>
      </c>
      <c r="F38" s="424" t="s">
        <v>766</v>
      </c>
      <c r="G38" s="81"/>
      <c r="H38" s="92" t="s">
        <v>716</v>
      </c>
      <c r="I38" s="92"/>
      <c r="J38" s="416"/>
      <c r="K38" s="398">
        <v>500</v>
      </c>
      <c r="L38" s="424" t="s">
        <v>767</v>
      </c>
    </row>
    <row r="39" spans="1:13" s="422" customFormat="1" ht="33.75" customHeight="1">
      <c r="A39" s="92">
        <v>30</v>
      </c>
      <c r="B39" s="431" t="s">
        <v>322</v>
      </c>
      <c r="C39" s="427" t="s">
        <v>743</v>
      </c>
      <c r="D39" s="398" t="s">
        <v>744</v>
      </c>
      <c r="E39" s="92" t="s">
        <v>716</v>
      </c>
      <c r="F39" s="424" t="s">
        <v>768</v>
      </c>
      <c r="G39" s="92">
        <v>1000</v>
      </c>
      <c r="H39" s="92" t="s">
        <v>716</v>
      </c>
      <c r="I39" s="92" t="s">
        <v>741</v>
      </c>
      <c r="J39" s="416"/>
      <c r="K39" s="420">
        <v>366</v>
      </c>
      <c r="L39" s="424" t="s">
        <v>769</v>
      </c>
      <c r="M39" s="55"/>
    </row>
    <row r="40" spans="1:13" s="422" customFormat="1" ht="33.75" customHeight="1">
      <c r="A40" s="92">
        <v>31</v>
      </c>
      <c r="B40" s="431" t="s">
        <v>322</v>
      </c>
      <c r="C40" s="427" t="s">
        <v>743</v>
      </c>
      <c r="D40" s="398" t="s">
        <v>744</v>
      </c>
      <c r="E40" s="92" t="s">
        <v>716</v>
      </c>
      <c r="F40" s="424" t="s">
        <v>768</v>
      </c>
      <c r="G40" s="92">
        <v>3000</v>
      </c>
      <c r="H40" s="92" t="s">
        <v>716</v>
      </c>
      <c r="I40" s="92" t="s">
        <v>741</v>
      </c>
      <c r="J40" s="412"/>
      <c r="K40" s="399">
        <v>635</v>
      </c>
      <c r="L40" s="424" t="s">
        <v>770</v>
      </c>
      <c r="M40" s="55"/>
    </row>
    <row r="41" spans="1:13" s="422" customFormat="1" ht="33.75" customHeight="1">
      <c r="A41" s="92">
        <v>32</v>
      </c>
      <c r="B41" s="431" t="s">
        <v>322</v>
      </c>
      <c r="C41" s="427" t="s">
        <v>771</v>
      </c>
      <c r="D41" s="398" t="s">
        <v>739</v>
      </c>
      <c r="E41" s="92" t="s">
        <v>716</v>
      </c>
      <c r="F41" s="424" t="s">
        <v>772</v>
      </c>
      <c r="G41" s="92">
        <v>3200</v>
      </c>
      <c r="H41" s="92" t="s">
        <v>716</v>
      </c>
      <c r="I41" s="92" t="s">
        <v>741</v>
      </c>
      <c r="J41" s="412"/>
      <c r="K41" s="399">
        <v>280</v>
      </c>
      <c r="L41" s="424" t="s">
        <v>773</v>
      </c>
      <c r="M41" s="55"/>
    </row>
    <row r="42" spans="1:13" s="422" customFormat="1" ht="33.75" customHeight="1">
      <c r="A42" s="92">
        <v>33</v>
      </c>
      <c r="B42" s="431" t="s">
        <v>322</v>
      </c>
      <c r="C42" s="427" t="s">
        <v>774</v>
      </c>
      <c r="D42" s="398" t="s">
        <v>775</v>
      </c>
      <c r="E42" s="92" t="s">
        <v>716</v>
      </c>
      <c r="F42" s="424" t="s">
        <v>776</v>
      </c>
      <c r="G42" s="92">
        <v>1000</v>
      </c>
      <c r="H42" s="92" t="s">
        <v>716</v>
      </c>
      <c r="I42" s="92" t="s">
        <v>741</v>
      </c>
      <c r="J42" s="412"/>
      <c r="K42" s="427">
        <v>180</v>
      </c>
      <c r="L42" s="424" t="s">
        <v>769</v>
      </c>
      <c r="M42" s="55"/>
    </row>
    <row r="43" spans="1:13" s="422" customFormat="1" ht="33.75" customHeight="1">
      <c r="A43" s="92">
        <v>34</v>
      </c>
      <c r="B43" s="431" t="s">
        <v>322</v>
      </c>
      <c r="C43" s="398" t="s">
        <v>743</v>
      </c>
      <c r="D43" s="398" t="s">
        <v>744</v>
      </c>
      <c r="E43" s="92" t="s">
        <v>716</v>
      </c>
      <c r="F43" s="424" t="s">
        <v>768</v>
      </c>
      <c r="G43" s="92">
        <v>500</v>
      </c>
      <c r="H43" s="92" t="s">
        <v>716</v>
      </c>
      <c r="I43" s="92" t="s">
        <v>741</v>
      </c>
      <c r="J43" s="412"/>
      <c r="K43" s="427">
        <v>180</v>
      </c>
      <c r="L43" s="424" t="s">
        <v>777</v>
      </c>
      <c r="M43" s="55"/>
    </row>
    <row r="44" spans="1:13" s="422" customFormat="1" ht="33.75" customHeight="1">
      <c r="A44" s="92">
        <v>35</v>
      </c>
      <c r="B44" s="431" t="s">
        <v>322</v>
      </c>
      <c r="C44" s="398" t="s">
        <v>774</v>
      </c>
      <c r="D44" s="398" t="s">
        <v>775</v>
      </c>
      <c r="E44" s="92" t="s">
        <v>716</v>
      </c>
      <c r="F44" s="424" t="s">
        <v>776</v>
      </c>
      <c r="G44" s="92">
        <v>1000</v>
      </c>
      <c r="H44" s="92" t="s">
        <v>716</v>
      </c>
      <c r="I44" s="92" t="s">
        <v>741</v>
      </c>
      <c r="J44" s="412"/>
      <c r="K44" s="399">
        <v>180</v>
      </c>
      <c r="L44" s="424" t="s">
        <v>769</v>
      </c>
      <c r="M44" s="55"/>
    </row>
    <row r="45" spans="1:13" s="422" customFormat="1" ht="33.75" customHeight="1">
      <c r="A45" s="92">
        <v>36</v>
      </c>
      <c r="B45" s="431" t="s">
        <v>322</v>
      </c>
      <c r="C45" s="398" t="s">
        <v>778</v>
      </c>
      <c r="D45" s="398" t="s">
        <v>779</v>
      </c>
      <c r="E45" s="92" t="s">
        <v>716</v>
      </c>
      <c r="F45" s="398" t="s">
        <v>780</v>
      </c>
      <c r="G45" s="92"/>
      <c r="H45" s="92" t="s">
        <v>716</v>
      </c>
      <c r="I45" s="92"/>
      <c r="J45" s="412"/>
      <c r="K45" s="399">
        <v>1000</v>
      </c>
      <c r="L45" s="424" t="s">
        <v>781</v>
      </c>
      <c r="M45" s="55"/>
    </row>
    <row r="46" spans="1:13" s="422" customFormat="1" ht="33.75" customHeight="1">
      <c r="A46" s="92">
        <v>37</v>
      </c>
      <c r="B46" s="431" t="s">
        <v>749</v>
      </c>
      <c r="C46" s="398" t="s">
        <v>771</v>
      </c>
      <c r="D46" s="398" t="s">
        <v>739</v>
      </c>
      <c r="E46" s="92" t="s">
        <v>716</v>
      </c>
      <c r="F46" s="424" t="s">
        <v>772</v>
      </c>
      <c r="G46" s="92">
        <v>12</v>
      </c>
      <c r="H46" s="92" t="s">
        <v>716</v>
      </c>
      <c r="I46" s="92" t="s">
        <v>741</v>
      </c>
      <c r="J46" s="416"/>
      <c r="K46" s="398">
        <v>180</v>
      </c>
      <c r="L46" s="424" t="s">
        <v>782</v>
      </c>
    </row>
    <row r="47" spans="1:13" s="422" customFormat="1" ht="33.75" customHeight="1">
      <c r="A47" s="92">
        <v>38</v>
      </c>
      <c r="B47" s="431" t="s">
        <v>749</v>
      </c>
      <c r="C47" s="398" t="s">
        <v>783</v>
      </c>
      <c r="D47" s="398" t="s">
        <v>784</v>
      </c>
      <c r="E47" s="92" t="s">
        <v>716</v>
      </c>
      <c r="F47" s="424" t="s">
        <v>785</v>
      </c>
      <c r="G47" s="92">
        <v>30</v>
      </c>
      <c r="H47" s="92" t="s">
        <v>716</v>
      </c>
      <c r="I47" s="92" t="s">
        <v>741</v>
      </c>
      <c r="J47" s="416"/>
      <c r="K47" s="398">
        <v>92.1</v>
      </c>
      <c r="L47" s="424" t="s">
        <v>786</v>
      </c>
    </row>
    <row r="48" spans="1:13" s="422" customFormat="1" ht="60">
      <c r="A48" s="92">
        <v>39</v>
      </c>
      <c r="B48" s="431" t="s">
        <v>749</v>
      </c>
      <c r="C48" s="398" t="s">
        <v>750</v>
      </c>
      <c r="D48" s="398" t="s">
        <v>751</v>
      </c>
      <c r="E48" s="92" t="s">
        <v>716</v>
      </c>
      <c r="F48" s="398" t="s">
        <v>787</v>
      </c>
      <c r="G48" s="92">
        <v>20</v>
      </c>
      <c r="H48" s="92" t="s">
        <v>716</v>
      </c>
      <c r="I48" s="92" t="s">
        <v>741</v>
      </c>
      <c r="J48" s="416"/>
      <c r="K48" s="398">
        <v>400</v>
      </c>
      <c r="L48" s="424" t="s">
        <v>788</v>
      </c>
    </row>
    <row r="49" spans="1:13" s="422" customFormat="1" ht="33.75" customHeight="1">
      <c r="A49" s="92">
        <v>40</v>
      </c>
      <c r="B49" s="431" t="s">
        <v>322</v>
      </c>
      <c r="C49" s="398" t="s">
        <v>771</v>
      </c>
      <c r="D49" s="398" t="s">
        <v>739</v>
      </c>
      <c r="E49" s="92" t="s">
        <v>716</v>
      </c>
      <c r="F49" s="424" t="s">
        <v>772</v>
      </c>
      <c r="G49" s="92">
        <v>12</v>
      </c>
      <c r="H49" s="92" t="s">
        <v>716</v>
      </c>
      <c r="I49" s="92" t="s">
        <v>741</v>
      </c>
      <c r="J49" s="416"/>
      <c r="K49" s="398">
        <f>750</f>
        <v>750</v>
      </c>
      <c r="L49" s="424" t="s">
        <v>789</v>
      </c>
    </row>
    <row r="50" spans="1:13" s="422" customFormat="1" ht="33.75" customHeight="1">
      <c r="A50" s="92">
        <v>41</v>
      </c>
      <c r="B50" s="431" t="s">
        <v>322</v>
      </c>
      <c r="C50" s="428" t="s">
        <v>790</v>
      </c>
      <c r="D50" s="428">
        <v>445495045</v>
      </c>
      <c r="E50" s="92" t="s">
        <v>716</v>
      </c>
      <c r="F50" s="433" t="s">
        <v>791</v>
      </c>
      <c r="G50" s="92"/>
      <c r="H50" s="92" t="s">
        <v>716</v>
      </c>
      <c r="I50" s="92"/>
      <c r="J50" s="412"/>
      <c r="K50" s="399">
        <v>462</v>
      </c>
      <c r="L50" s="433" t="s">
        <v>792</v>
      </c>
      <c r="M50" s="55"/>
    </row>
    <row r="51" spans="1:13" s="422" customFormat="1" ht="33.75" customHeight="1">
      <c r="A51" s="92">
        <v>42</v>
      </c>
      <c r="B51" s="431" t="s">
        <v>714</v>
      </c>
      <c r="C51" s="408" t="s">
        <v>715</v>
      </c>
      <c r="D51" s="421">
        <v>1326801</v>
      </c>
      <c r="E51" s="92" t="s">
        <v>716</v>
      </c>
      <c r="F51" s="433" t="s">
        <v>793</v>
      </c>
      <c r="G51" s="92"/>
      <c r="H51" s="92" t="s">
        <v>716</v>
      </c>
      <c r="I51" s="92" t="s">
        <v>718</v>
      </c>
      <c r="J51" s="416"/>
      <c r="K51" s="430">
        <v>2857.5</v>
      </c>
      <c r="L51" s="398"/>
    </row>
    <row r="52" spans="1:13" s="422" customFormat="1" ht="33.75" customHeight="1">
      <c r="A52" s="92">
        <v>43</v>
      </c>
      <c r="B52" s="431" t="s">
        <v>714</v>
      </c>
      <c r="C52" s="408" t="s">
        <v>715</v>
      </c>
      <c r="D52" s="421">
        <v>1326801</v>
      </c>
      <c r="E52" s="92" t="s">
        <v>716</v>
      </c>
      <c r="F52" s="433" t="s">
        <v>794</v>
      </c>
      <c r="G52" s="92"/>
      <c r="H52" s="92" t="s">
        <v>716</v>
      </c>
      <c r="I52" s="92" t="s">
        <v>718</v>
      </c>
      <c r="J52" s="416"/>
      <c r="K52" s="430">
        <v>794.42</v>
      </c>
      <c r="L52" s="398"/>
    </row>
    <row r="53" spans="1:13" ht="15">
      <c r="A53" s="469" t="s">
        <v>256</v>
      </c>
      <c r="B53" s="340"/>
      <c r="C53" s="469"/>
      <c r="D53" s="469"/>
      <c r="E53" s="469"/>
      <c r="F53" s="469"/>
      <c r="G53" s="469"/>
      <c r="H53" s="469"/>
      <c r="I53" s="469"/>
      <c r="J53" s="470"/>
      <c r="K53" s="470"/>
      <c r="L53" s="469"/>
    </row>
    <row r="54" spans="1:13" ht="15">
      <c r="A54" s="81"/>
      <c r="B54" s="340"/>
      <c r="C54" s="93"/>
      <c r="D54" s="93"/>
      <c r="E54" s="93"/>
      <c r="F54" s="93"/>
      <c r="G54" s="81"/>
      <c r="H54" s="81"/>
      <c r="I54" s="81"/>
      <c r="J54" s="81" t="s">
        <v>399</v>
      </c>
      <c r="K54" s="80">
        <f>SUM(K10:K53)</f>
        <v>24346.869999999995</v>
      </c>
      <c r="L54" s="81"/>
    </row>
    <row r="55" spans="1:13" ht="15">
      <c r="A55" s="167"/>
      <c r="B55" s="167"/>
      <c r="C55" s="167"/>
      <c r="D55" s="167"/>
      <c r="E55" s="167"/>
      <c r="F55" s="167"/>
      <c r="G55" s="167"/>
      <c r="H55" s="167"/>
      <c r="I55" s="167"/>
      <c r="J55" s="167"/>
      <c r="K55" s="144"/>
    </row>
    <row r="56" spans="1:13" ht="26.25" customHeight="1">
      <c r="A56" s="608" t="s">
        <v>501</v>
      </c>
      <c r="B56" s="608"/>
      <c r="C56" s="608"/>
      <c r="D56" s="608"/>
      <c r="E56" s="608"/>
      <c r="F56" s="608"/>
      <c r="G56" s="608"/>
      <c r="H56" s="608"/>
      <c r="I56" s="608"/>
      <c r="J56" s="608"/>
      <c r="K56" s="608"/>
      <c r="L56" s="608"/>
    </row>
    <row r="57" spans="1:13" ht="15">
      <c r="A57" s="600" t="s">
        <v>462</v>
      </c>
      <c r="B57" s="600"/>
      <c r="C57" s="600"/>
      <c r="D57" s="600"/>
      <c r="E57" s="600"/>
      <c r="F57" s="600"/>
      <c r="G57" s="600"/>
      <c r="H57" s="600"/>
      <c r="I57" s="600"/>
      <c r="J57" s="600"/>
      <c r="K57" s="600"/>
      <c r="L57" s="600"/>
    </row>
    <row r="58" spans="1:13" ht="15">
      <c r="A58" s="600" t="s">
        <v>483</v>
      </c>
      <c r="B58" s="600"/>
      <c r="C58" s="600"/>
      <c r="D58" s="600"/>
      <c r="E58" s="600"/>
      <c r="F58" s="600"/>
      <c r="G58" s="600"/>
      <c r="H58" s="600"/>
      <c r="I58" s="600"/>
      <c r="J58" s="600"/>
      <c r="K58" s="600"/>
      <c r="L58" s="600"/>
    </row>
    <row r="59" spans="1:13" ht="15">
      <c r="A59" s="600" t="s">
        <v>471</v>
      </c>
      <c r="B59" s="600"/>
      <c r="C59" s="600"/>
      <c r="D59" s="600"/>
      <c r="E59" s="600"/>
      <c r="F59" s="600"/>
      <c r="G59" s="600"/>
      <c r="H59" s="600"/>
      <c r="I59" s="600"/>
      <c r="J59" s="600"/>
      <c r="K59" s="600"/>
      <c r="L59" s="600"/>
    </row>
    <row r="60" spans="1:13" ht="34.5" customHeight="1">
      <c r="A60" s="601" t="s">
        <v>464</v>
      </c>
      <c r="B60" s="601"/>
      <c r="C60" s="601"/>
      <c r="D60" s="601"/>
      <c r="E60" s="601"/>
      <c r="F60" s="601"/>
      <c r="G60" s="601"/>
      <c r="H60" s="601"/>
      <c r="I60" s="601"/>
      <c r="J60" s="601"/>
      <c r="K60" s="601"/>
      <c r="L60" s="601"/>
    </row>
    <row r="61" spans="1:13" s="289" customFormat="1" ht="15" customHeight="1">
      <c r="A61" s="617"/>
      <c r="B61" s="617"/>
      <c r="C61" s="617"/>
      <c r="D61" s="617"/>
      <c r="E61" s="617"/>
      <c r="F61" s="617"/>
      <c r="G61" s="617"/>
      <c r="H61" s="617"/>
      <c r="I61" s="617"/>
      <c r="J61" s="617"/>
      <c r="K61" s="617"/>
      <c r="L61" s="617"/>
    </row>
    <row r="62" spans="1:13" ht="15">
      <c r="A62" s="604" t="s">
        <v>93</v>
      </c>
      <c r="B62" s="604"/>
      <c r="C62" s="341"/>
      <c r="D62" s="342"/>
      <c r="E62" s="342"/>
      <c r="F62" s="341"/>
      <c r="G62" s="341"/>
      <c r="H62" s="341"/>
      <c r="I62" s="341"/>
      <c r="J62" s="341"/>
      <c r="K62" s="144"/>
    </row>
    <row r="63" spans="1:13" ht="15">
      <c r="A63" s="341"/>
      <c r="B63" s="342"/>
      <c r="C63" s="341"/>
      <c r="D63" s="342"/>
      <c r="E63" s="342"/>
      <c r="F63" s="341"/>
      <c r="G63" s="341"/>
      <c r="H63" s="341"/>
      <c r="I63" s="341"/>
      <c r="J63" s="343"/>
      <c r="K63" s="144"/>
    </row>
    <row r="64" spans="1:13" ht="15">
      <c r="A64" s="341"/>
      <c r="B64" s="342"/>
      <c r="C64" s="605" t="s">
        <v>248</v>
      </c>
      <c r="D64" s="605"/>
      <c r="E64" s="344"/>
      <c r="F64" s="345"/>
      <c r="G64" s="606" t="s">
        <v>400</v>
      </c>
      <c r="H64" s="606"/>
      <c r="I64" s="606"/>
      <c r="J64" s="346"/>
      <c r="K64" s="144"/>
    </row>
    <row r="65" spans="1:11" ht="15">
      <c r="A65" s="341"/>
      <c r="B65" s="342"/>
      <c r="C65" s="341"/>
      <c r="D65" s="342"/>
      <c r="E65" s="342"/>
      <c r="F65" s="341"/>
      <c r="G65" s="607"/>
      <c r="H65" s="607"/>
      <c r="I65" s="607"/>
      <c r="J65" s="346"/>
      <c r="K65" s="144"/>
    </row>
    <row r="66" spans="1:11" ht="15">
      <c r="A66" s="341"/>
      <c r="B66" s="342"/>
      <c r="C66" s="602" t="s">
        <v>123</v>
      </c>
      <c r="D66" s="602"/>
      <c r="E66" s="344"/>
      <c r="F66" s="345"/>
      <c r="G66" s="341"/>
      <c r="H66" s="341"/>
      <c r="I66" s="341"/>
      <c r="J66" s="341"/>
      <c r="K66" s="144"/>
    </row>
  </sheetData>
  <autoFilter ref="A9:M54"/>
  <mergeCells count="13">
    <mergeCell ref="C66:D66"/>
    <mergeCell ref="A2:D2"/>
    <mergeCell ref="K3:L3"/>
    <mergeCell ref="A62:B62"/>
    <mergeCell ref="C64:D64"/>
    <mergeCell ref="G64:I65"/>
    <mergeCell ref="A56:L56"/>
    <mergeCell ref="A57:L57"/>
    <mergeCell ref="A58:L58"/>
    <mergeCell ref="A59:L59"/>
    <mergeCell ref="A60:L60"/>
    <mergeCell ref="A61:L61"/>
    <mergeCell ref="K27:K28"/>
  </mergeCells>
  <dataValidations count="1">
    <dataValidation type="list" allowBlank="1" showInputMessage="1" showErrorMessage="1" sqref="B10:B5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I93"/>
  <sheetViews>
    <sheetView showGridLines="0" view="pageBreakPreview" topLeftCell="A37" zoomScale="80" zoomScaleNormal="100" zoomScaleSheetLayoutView="80" workbookViewId="0">
      <selection activeCell="C14" sqref="C14"/>
    </sheetView>
  </sheetViews>
  <sheetFormatPr defaultColWidth="9.140625" defaultRowHeight="15"/>
  <cols>
    <col min="1" max="1" width="12.85546875" style="26" customWidth="1"/>
    <col min="2" max="2" width="65.5703125" style="25" customWidth="1"/>
    <col min="3" max="4" width="14.85546875" style="2" customWidth="1"/>
    <col min="5" max="5" width="0.85546875" style="2" customWidth="1"/>
    <col min="6" max="16384" width="9.140625" style="2"/>
  </cols>
  <sheetData>
    <row r="1" spans="1:5">
      <c r="A1" s="69" t="s">
        <v>500</v>
      </c>
      <c r="B1" s="112"/>
      <c r="C1" s="619" t="s">
        <v>182</v>
      </c>
      <c r="D1" s="619"/>
      <c r="E1" s="98"/>
    </row>
    <row r="2" spans="1:5">
      <c r="A2" s="70" t="s">
        <v>124</v>
      </c>
      <c r="B2" s="112"/>
      <c r="C2" s="71"/>
      <c r="D2" s="165" t="str">
        <f>'ფორმა N1'!M2</f>
        <v>01.01.2021-12.31.2021</v>
      </c>
      <c r="E2" s="98"/>
    </row>
    <row r="3" spans="1:5">
      <c r="A3" s="107"/>
      <c r="B3" s="112"/>
      <c r="C3" s="71"/>
      <c r="D3" s="71"/>
      <c r="E3" s="98"/>
    </row>
    <row r="4" spans="1:5">
      <c r="A4" s="70" t="str">
        <f>'ფორმა N2'!A4</f>
        <v>ანგარიშვალდებული პირის დასახელება:</v>
      </c>
      <c r="B4" s="70"/>
      <c r="C4" s="70"/>
      <c r="D4" s="70"/>
      <c r="E4" s="101"/>
    </row>
    <row r="5" spans="1:5">
      <c r="A5" s="110" t="str">
        <f>'ფორმა N1'!D4</f>
        <v>მპგ" ელენე ხოშტარია-დროა"</v>
      </c>
      <c r="B5" s="111"/>
      <c r="C5" s="111"/>
      <c r="D5" s="55"/>
      <c r="E5" s="101"/>
    </row>
    <row r="6" spans="1:5">
      <c r="A6" s="71"/>
      <c r="B6" s="70"/>
      <c r="C6" s="70"/>
      <c r="D6" s="70"/>
      <c r="E6" s="101"/>
    </row>
    <row r="7" spans="1:5">
      <c r="A7" s="106"/>
      <c r="B7" s="113"/>
      <c r="C7" s="114"/>
      <c r="D7" s="114"/>
      <c r="E7" s="98"/>
    </row>
    <row r="8" spans="1:5" ht="45">
      <c r="A8" s="115" t="s">
        <v>97</v>
      </c>
      <c r="B8" s="115" t="s">
        <v>174</v>
      </c>
      <c r="C8" s="115" t="s">
        <v>282</v>
      </c>
      <c r="D8" s="115" t="s">
        <v>238</v>
      </c>
      <c r="E8" s="98"/>
    </row>
    <row r="9" spans="1:5">
      <c r="A9" s="45"/>
      <c r="B9" s="46"/>
      <c r="C9" s="139"/>
      <c r="D9" s="139"/>
      <c r="E9" s="98"/>
    </row>
    <row r="10" spans="1:5">
      <c r="A10" s="47" t="s">
        <v>175</v>
      </c>
      <c r="B10" s="48"/>
      <c r="C10" s="116">
        <f>SUM(C11,C34)</f>
        <v>8569.19</v>
      </c>
      <c r="D10" s="116">
        <f>SUM(D11,D34)</f>
        <v>6944.16</v>
      </c>
      <c r="E10" s="98"/>
    </row>
    <row r="11" spans="1:5">
      <c r="A11" s="49" t="s">
        <v>176</v>
      </c>
      <c r="B11" s="50"/>
      <c r="C11" s="79">
        <f>SUM(C12:C32)</f>
        <v>559.13</v>
      </c>
      <c r="D11" s="79">
        <f>SUM(D12:D32)</f>
        <v>3896.4500000000003</v>
      </c>
      <c r="E11" s="98"/>
    </row>
    <row r="12" spans="1:5">
      <c r="A12" s="53">
        <v>1110</v>
      </c>
      <c r="B12" s="52" t="s">
        <v>126</v>
      </c>
      <c r="C12" s="8"/>
      <c r="D12" s="8"/>
      <c r="E12" s="98"/>
    </row>
    <row r="13" spans="1:5">
      <c r="A13" s="53">
        <v>1120</v>
      </c>
      <c r="B13" s="52" t="s">
        <v>127</v>
      </c>
      <c r="C13" s="8"/>
      <c r="D13" s="8"/>
      <c r="E13" s="98"/>
    </row>
    <row r="14" spans="1:5">
      <c r="A14" s="53">
        <v>1211</v>
      </c>
      <c r="B14" s="52" t="s">
        <v>128</v>
      </c>
      <c r="C14" s="8">
        <v>4.4800000000000004</v>
      </c>
      <c r="D14" s="522">
        <v>1083.67</v>
      </c>
      <c r="E14" s="98"/>
    </row>
    <row r="15" spans="1:5">
      <c r="A15" s="53">
        <v>1212</v>
      </c>
      <c r="B15" s="52" t="s">
        <v>129</v>
      </c>
      <c r="C15" s="8"/>
      <c r="D15" s="8"/>
      <c r="E15" s="98"/>
    </row>
    <row r="16" spans="1:5">
      <c r="A16" s="53">
        <v>1213</v>
      </c>
      <c r="B16" s="52" t="s">
        <v>130</v>
      </c>
      <c r="C16" s="8"/>
      <c r="D16" s="8"/>
      <c r="E16" s="98"/>
    </row>
    <row r="17" spans="1:5">
      <c r="A17" s="53">
        <v>1214</v>
      </c>
      <c r="B17" s="52" t="s">
        <v>131</v>
      </c>
      <c r="C17" s="8"/>
      <c r="D17" s="8"/>
      <c r="E17" s="98"/>
    </row>
    <row r="18" spans="1:5">
      <c r="A18" s="53">
        <v>1215</v>
      </c>
      <c r="B18" s="52" t="s">
        <v>132</v>
      </c>
      <c r="C18" s="8">
        <v>0</v>
      </c>
      <c r="D18" s="523">
        <v>15.63</v>
      </c>
      <c r="E18" s="98"/>
    </row>
    <row r="19" spans="1:5">
      <c r="A19" s="53">
        <v>1300</v>
      </c>
      <c r="B19" s="52" t="s">
        <v>133</v>
      </c>
      <c r="C19" s="8"/>
      <c r="D19" s="8"/>
      <c r="E19" s="98"/>
    </row>
    <row r="20" spans="1:5">
      <c r="A20" s="53">
        <v>1410</v>
      </c>
      <c r="B20" s="52" t="s">
        <v>134</v>
      </c>
      <c r="C20" s="8"/>
      <c r="D20" s="8"/>
      <c r="E20" s="98"/>
    </row>
    <row r="21" spans="1:5">
      <c r="A21" s="53">
        <v>1421</v>
      </c>
      <c r="B21" s="52" t="s">
        <v>135</v>
      </c>
      <c r="C21" s="8"/>
      <c r="D21" s="8"/>
      <c r="E21" s="98"/>
    </row>
    <row r="22" spans="1:5">
      <c r="A22" s="53">
        <v>1422</v>
      </c>
      <c r="B22" s="52" t="s">
        <v>136</v>
      </c>
      <c r="C22" s="8"/>
      <c r="D22" s="8"/>
      <c r="E22" s="98"/>
    </row>
    <row r="23" spans="1:5">
      <c r="A23" s="53">
        <v>1423</v>
      </c>
      <c r="B23" s="52" t="s">
        <v>137</v>
      </c>
      <c r="C23" s="8"/>
      <c r="D23" s="8"/>
      <c r="E23" s="98"/>
    </row>
    <row r="24" spans="1:5">
      <c r="A24" s="53">
        <v>1431</v>
      </c>
      <c r="B24" s="52" t="s">
        <v>138</v>
      </c>
      <c r="C24" s="8"/>
      <c r="D24" s="8"/>
      <c r="E24" s="98"/>
    </row>
    <row r="25" spans="1:5">
      <c r="A25" s="53">
        <v>1432</v>
      </c>
      <c r="B25" s="52" t="s">
        <v>139</v>
      </c>
      <c r="C25" s="8"/>
      <c r="D25" s="8"/>
      <c r="E25" s="98"/>
    </row>
    <row r="26" spans="1:5">
      <c r="A26" s="53">
        <v>1433</v>
      </c>
      <c r="B26" s="52" t="s">
        <v>140</v>
      </c>
      <c r="C26" s="434">
        <v>362.46</v>
      </c>
      <c r="D26" s="8">
        <v>542.46</v>
      </c>
      <c r="E26" s="98"/>
    </row>
    <row r="27" spans="1:5">
      <c r="A27" s="53">
        <v>1441</v>
      </c>
      <c r="B27" s="52" t="s">
        <v>141</v>
      </c>
      <c r="C27" s="434">
        <v>0</v>
      </c>
      <c r="D27" s="8">
        <f>1375+687.5</f>
        <v>2062.5</v>
      </c>
      <c r="E27" s="98"/>
    </row>
    <row r="28" spans="1:5">
      <c r="A28" s="53">
        <v>1442</v>
      </c>
      <c r="B28" s="52" t="s">
        <v>142</v>
      </c>
      <c r="C28" s="434">
        <v>192.19</v>
      </c>
      <c r="D28" s="434">
        <v>192.19</v>
      </c>
      <c r="E28" s="98"/>
    </row>
    <row r="29" spans="1:5">
      <c r="A29" s="53">
        <v>1443</v>
      </c>
      <c r="B29" s="52" t="s">
        <v>143</v>
      </c>
      <c r="C29" s="8"/>
      <c r="D29" s="8"/>
      <c r="E29" s="98"/>
    </row>
    <row r="30" spans="1:5">
      <c r="A30" s="53">
        <v>1444</v>
      </c>
      <c r="B30" s="52" t="s">
        <v>144</v>
      </c>
      <c r="C30" s="8"/>
      <c r="D30" s="8"/>
      <c r="E30" s="98"/>
    </row>
    <row r="31" spans="1:5">
      <c r="A31" s="53">
        <v>1445</v>
      </c>
      <c r="B31" s="52" t="s">
        <v>145</v>
      </c>
      <c r="C31" s="8"/>
      <c r="D31" s="8"/>
      <c r="E31" s="98"/>
    </row>
    <row r="32" spans="1:5">
      <c r="A32" s="53">
        <v>1446</v>
      </c>
      <c r="B32" s="52" t="s">
        <v>146</v>
      </c>
      <c r="C32" s="8"/>
      <c r="D32" s="8"/>
      <c r="E32" s="98"/>
    </row>
    <row r="33" spans="1:5">
      <c r="A33" s="27"/>
      <c r="E33" s="98"/>
    </row>
    <row r="34" spans="1:5">
      <c r="A34" s="54" t="s">
        <v>177</v>
      </c>
      <c r="B34" s="52"/>
      <c r="C34" s="79">
        <f>SUM(C35:C42)</f>
        <v>8010.06</v>
      </c>
      <c r="D34" s="79">
        <f>SUM(D35:D42)</f>
        <v>3047.71</v>
      </c>
      <c r="E34" s="98"/>
    </row>
    <row r="35" spans="1:5">
      <c r="A35" s="53">
        <v>2110</v>
      </c>
      <c r="B35" s="52" t="s">
        <v>86</v>
      </c>
      <c r="C35" s="8"/>
      <c r="D35" s="8"/>
      <c r="E35" s="98"/>
    </row>
    <row r="36" spans="1:5">
      <c r="A36" s="53">
        <v>2120</v>
      </c>
      <c r="B36" s="52" t="s">
        <v>147</v>
      </c>
      <c r="C36" s="8"/>
      <c r="D36" s="8"/>
      <c r="E36" s="98"/>
    </row>
    <row r="37" spans="1:5">
      <c r="A37" s="53">
        <v>2130</v>
      </c>
      <c r="B37" s="52" t="s">
        <v>87</v>
      </c>
      <c r="C37" s="23">
        <v>4672.5600000000004</v>
      </c>
      <c r="D37" s="435">
        <v>3047.71</v>
      </c>
      <c r="E37" s="98"/>
    </row>
    <row r="38" spans="1:5">
      <c r="A38" s="53">
        <v>2140</v>
      </c>
      <c r="B38" s="52" t="s">
        <v>358</v>
      </c>
      <c r="C38" s="8"/>
      <c r="D38" s="8"/>
      <c r="E38" s="98"/>
    </row>
    <row r="39" spans="1:5">
      <c r="A39" s="53">
        <v>2150</v>
      </c>
      <c r="B39" s="52" t="s">
        <v>361</v>
      </c>
      <c r="C39" s="8"/>
      <c r="D39" s="8"/>
      <c r="E39" s="98"/>
    </row>
    <row r="40" spans="1:5">
      <c r="A40" s="53">
        <v>2220</v>
      </c>
      <c r="B40" s="52" t="s">
        <v>88</v>
      </c>
      <c r="C40" s="8">
        <v>3337.5</v>
      </c>
      <c r="D40" s="8">
        <v>0</v>
      </c>
      <c r="E40" s="98"/>
    </row>
    <row r="41" spans="1:5">
      <c r="A41" s="53">
        <v>2300</v>
      </c>
      <c r="B41" s="52" t="s">
        <v>148</v>
      </c>
      <c r="C41" s="8"/>
      <c r="D41" s="8"/>
      <c r="E41" s="98"/>
    </row>
    <row r="42" spans="1:5">
      <c r="A42" s="53">
        <v>2400</v>
      </c>
      <c r="B42" s="52" t="s">
        <v>149</v>
      </c>
      <c r="C42" s="8"/>
      <c r="D42" s="8"/>
      <c r="E42" s="98"/>
    </row>
    <row r="43" spans="1:5">
      <c r="A43" s="28"/>
      <c r="E43" s="98"/>
    </row>
    <row r="44" spans="1:5">
      <c r="A44" s="51" t="s">
        <v>181</v>
      </c>
      <c r="B44" s="52"/>
      <c r="C44" s="79">
        <f>SUM(C45,C64)</f>
        <v>0</v>
      </c>
      <c r="D44" s="79">
        <f>SUM(D45,D64)</f>
        <v>17167.72</v>
      </c>
      <c r="E44" s="98"/>
    </row>
    <row r="45" spans="1:5">
      <c r="A45" s="54" t="s">
        <v>178</v>
      </c>
      <c r="B45" s="52"/>
      <c r="C45" s="79">
        <f>SUM(C46:C61)</f>
        <v>0</v>
      </c>
      <c r="D45" s="79">
        <f>SUM(D46:D61)</f>
        <v>17167.72</v>
      </c>
      <c r="E45" s="98"/>
    </row>
    <row r="46" spans="1:5">
      <c r="A46" s="53">
        <v>3100</v>
      </c>
      <c r="B46" s="52" t="s">
        <v>150</v>
      </c>
      <c r="C46" s="8"/>
      <c r="D46" s="8"/>
      <c r="E46" s="98"/>
    </row>
    <row r="47" spans="1:5">
      <c r="A47" s="53">
        <v>3210</v>
      </c>
      <c r="B47" s="52" t="s">
        <v>151</v>
      </c>
      <c r="C47" s="8">
        <v>0</v>
      </c>
      <c r="D47" s="434">
        <v>17167.72</v>
      </c>
      <c r="E47" s="98"/>
    </row>
    <row r="48" spans="1:5">
      <c r="A48" s="53">
        <v>3221</v>
      </c>
      <c r="B48" s="52" t="s">
        <v>152</v>
      </c>
      <c r="C48" s="8"/>
      <c r="D48" s="8"/>
      <c r="E48" s="98"/>
    </row>
    <row r="49" spans="1:5">
      <c r="A49" s="53">
        <v>3222</v>
      </c>
      <c r="B49" s="52" t="s">
        <v>153</v>
      </c>
      <c r="C49" s="8"/>
      <c r="D49" s="8"/>
      <c r="E49" s="98"/>
    </row>
    <row r="50" spans="1:5">
      <c r="A50" s="53">
        <v>3223</v>
      </c>
      <c r="B50" s="52" t="s">
        <v>154</v>
      </c>
      <c r="C50" s="8"/>
      <c r="D50" s="8"/>
      <c r="E50" s="98"/>
    </row>
    <row r="51" spans="1:5">
      <c r="A51" s="53">
        <v>3224</v>
      </c>
      <c r="B51" s="52" t="s">
        <v>155</v>
      </c>
      <c r="C51" s="8"/>
      <c r="D51" s="434"/>
      <c r="E51" s="98"/>
    </row>
    <row r="52" spans="1:5">
      <c r="A52" s="53">
        <v>3231</v>
      </c>
      <c r="B52" s="52" t="s">
        <v>156</v>
      </c>
      <c r="C52" s="8"/>
      <c r="D52" s="8"/>
      <c r="E52" s="98"/>
    </row>
    <row r="53" spans="1:5">
      <c r="A53" s="53">
        <v>3232</v>
      </c>
      <c r="B53" s="52" t="s">
        <v>157</v>
      </c>
      <c r="C53" s="8"/>
      <c r="D53" s="8"/>
      <c r="E53" s="98"/>
    </row>
    <row r="54" spans="1:5">
      <c r="A54" s="53">
        <v>3234</v>
      </c>
      <c r="B54" s="52" t="s">
        <v>158</v>
      </c>
      <c r="C54" s="8"/>
      <c r="D54" s="8"/>
      <c r="E54" s="98"/>
    </row>
    <row r="55" spans="1:5" ht="30">
      <c r="A55" s="53">
        <v>3236</v>
      </c>
      <c r="B55" s="52" t="s">
        <v>173</v>
      </c>
      <c r="C55" s="8"/>
      <c r="D55" s="8"/>
      <c r="E55" s="98"/>
    </row>
    <row r="56" spans="1:5" ht="45">
      <c r="A56" s="53">
        <v>3237</v>
      </c>
      <c r="B56" s="52" t="s">
        <v>159</v>
      </c>
      <c r="C56" s="8"/>
      <c r="D56" s="8"/>
      <c r="E56" s="98"/>
    </row>
    <row r="57" spans="1:5">
      <c r="A57" s="53">
        <v>3241</v>
      </c>
      <c r="B57" s="52" t="s">
        <v>160</v>
      </c>
      <c r="C57" s="8"/>
      <c r="D57" s="8"/>
      <c r="E57" s="98"/>
    </row>
    <row r="58" spans="1:5">
      <c r="A58" s="53">
        <v>3242</v>
      </c>
      <c r="B58" s="52" t="s">
        <v>161</v>
      </c>
      <c r="C58" s="8"/>
      <c r="D58" s="8"/>
      <c r="E58" s="98"/>
    </row>
    <row r="59" spans="1:5">
      <c r="A59" s="53">
        <v>3243</v>
      </c>
      <c r="B59" s="52" t="s">
        <v>162</v>
      </c>
      <c r="C59" s="8"/>
      <c r="D59" s="8"/>
      <c r="E59" s="98"/>
    </row>
    <row r="60" spans="1:5">
      <c r="A60" s="53">
        <v>3245</v>
      </c>
      <c r="B60" s="52" t="s">
        <v>163</v>
      </c>
      <c r="C60" s="8"/>
      <c r="D60" s="8"/>
      <c r="E60" s="98"/>
    </row>
    <row r="61" spans="1:5">
      <c r="A61" s="53">
        <v>3246</v>
      </c>
      <c r="B61" s="52" t="s">
        <v>164</v>
      </c>
      <c r="C61" s="8"/>
      <c r="D61" s="8"/>
      <c r="E61" s="98"/>
    </row>
    <row r="62" spans="1:5">
      <c r="A62" s="28"/>
      <c r="E62" s="98"/>
    </row>
    <row r="63" spans="1:5">
      <c r="A63" s="29"/>
      <c r="E63" s="98"/>
    </row>
    <row r="64" spans="1:5">
      <c r="A64" s="54" t="s">
        <v>179</v>
      </c>
      <c r="B64" s="52"/>
      <c r="C64" s="79">
        <f>SUM(C65:C67)</f>
        <v>0</v>
      </c>
      <c r="D64" s="79">
        <f>SUM(D65:D67)</f>
        <v>0</v>
      </c>
      <c r="E64" s="98"/>
    </row>
    <row r="65" spans="1:5">
      <c r="A65" s="53">
        <v>5100</v>
      </c>
      <c r="B65" s="52" t="s">
        <v>236</v>
      </c>
      <c r="C65" s="8"/>
      <c r="D65" s="8"/>
      <c r="E65" s="98"/>
    </row>
    <row r="66" spans="1:5">
      <c r="A66" s="53">
        <v>5220</v>
      </c>
      <c r="B66" s="52" t="s">
        <v>371</v>
      </c>
      <c r="C66" s="8"/>
      <c r="D66" s="8"/>
      <c r="E66" s="98"/>
    </row>
    <row r="67" spans="1:5">
      <c r="A67" s="53">
        <v>5230</v>
      </c>
      <c r="B67" s="52" t="s">
        <v>372</v>
      </c>
      <c r="C67" s="8"/>
      <c r="D67" s="8"/>
      <c r="E67" s="98"/>
    </row>
    <row r="68" spans="1:5">
      <c r="A68" s="28"/>
      <c r="E68" s="98"/>
    </row>
    <row r="69" spans="1:5">
      <c r="A69" s="2"/>
      <c r="E69" s="98"/>
    </row>
    <row r="70" spans="1:5">
      <c r="A70" s="51" t="s">
        <v>180</v>
      </c>
      <c r="B70" s="52"/>
      <c r="C70" s="8"/>
      <c r="D70" s="8"/>
      <c r="E70" s="98"/>
    </row>
    <row r="71" spans="1:5" ht="30">
      <c r="A71" s="53">
        <v>1</v>
      </c>
      <c r="B71" s="52" t="s">
        <v>165</v>
      </c>
      <c r="C71" s="8"/>
      <c r="D71" s="8"/>
      <c r="E71" s="98"/>
    </row>
    <row r="72" spans="1:5">
      <c r="A72" s="53">
        <v>2</v>
      </c>
      <c r="B72" s="52" t="s">
        <v>166</v>
      </c>
      <c r="C72" s="8"/>
      <c r="D72" s="8"/>
      <c r="E72" s="98"/>
    </row>
    <row r="73" spans="1:5">
      <c r="A73" s="53">
        <v>3</v>
      </c>
      <c r="B73" s="52" t="s">
        <v>167</v>
      </c>
      <c r="C73" s="8"/>
      <c r="D73" s="8"/>
      <c r="E73" s="98"/>
    </row>
    <row r="74" spans="1:5">
      <c r="A74" s="53">
        <v>4</v>
      </c>
      <c r="B74" s="52" t="s">
        <v>328</v>
      </c>
      <c r="C74" s="8"/>
      <c r="D74" s="8"/>
      <c r="E74" s="98"/>
    </row>
    <row r="75" spans="1:5">
      <c r="A75" s="53">
        <v>5</v>
      </c>
      <c r="B75" s="52" t="s">
        <v>168</v>
      </c>
      <c r="C75" s="8"/>
      <c r="D75" s="8"/>
      <c r="E75" s="98"/>
    </row>
    <row r="76" spans="1:5">
      <c r="A76" s="53">
        <v>6</v>
      </c>
      <c r="B76" s="52" t="s">
        <v>169</v>
      </c>
      <c r="C76" s="8"/>
      <c r="D76" s="8"/>
      <c r="E76" s="98"/>
    </row>
    <row r="77" spans="1:5">
      <c r="A77" s="53">
        <v>7</v>
      </c>
      <c r="B77" s="52" t="s">
        <v>170</v>
      </c>
      <c r="C77" s="8"/>
      <c r="D77" s="8"/>
      <c r="E77" s="98"/>
    </row>
    <row r="78" spans="1:5">
      <c r="A78" s="53">
        <v>8</v>
      </c>
      <c r="B78" s="52" t="s">
        <v>171</v>
      </c>
      <c r="C78" s="8"/>
      <c r="D78" s="8"/>
      <c r="E78" s="98"/>
    </row>
    <row r="79" spans="1:5">
      <c r="A79" s="53">
        <v>9</v>
      </c>
      <c r="B79" s="52" t="s">
        <v>172</v>
      </c>
      <c r="C79" s="8"/>
      <c r="D79" s="8"/>
      <c r="E79" s="98"/>
    </row>
    <row r="83" spans="1:9">
      <c r="A83" s="2"/>
      <c r="B83" s="2"/>
    </row>
    <row r="84" spans="1:9">
      <c r="A84" s="64" t="s">
        <v>93</v>
      </c>
      <c r="B84" s="2"/>
      <c r="E84" s="253"/>
    </row>
    <row r="85" spans="1:9">
      <c r="A85" s="2"/>
      <c r="B85" s="2"/>
      <c r="E85" s="259"/>
      <c r="F85" s="259"/>
      <c r="G85" s="259"/>
      <c r="H85" s="259"/>
      <c r="I85" s="259"/>
    </row>
    <row r="86" spans="1:9">
      <c r="A86" s="2"/>
      <c r="B86" s="2"/>
      <c r="D86" s="12"/>
      <c r="E86" s="259"/>
      <c r="F86" s="259"/>
      <c r="G86" s="259"/>
      <c r="H86" s="259"/>
      <c r="I86" s="259"/>
    </row>
    <row r="87" spans="1:9">
      <c r="A87" s="259"/>
      <c r="B87" s="64" t="s">
        <v>378</v>
      </c>
      <c r="D87" s="12"/>
      <c r="E87" s="259"/>
      <c r="F87" s="259"/>
      <c r="G87" s="259"/>
      <c r="H87" s="259"/>
      <c r="I87" s="259"/>
    </row>
    <row r="88" spans="1:9">
      <c r="A88" s="259"/>
      <c r="B88" s="2" t="s">
        <v>379</v>
      </c>
      <c r="D88" s="12"/>
      <c r="E88" s="259"/>
      <c r="F88" s="259"/>
      <c r="G88" s="259"/>
      <c r="H88" s="259"/>
      <c r="I88" s="259"/>
    </row>
    <row r="89" spans="1:9" s="259" customFormat="1" ht="12.75">
      <c r="B89" s="60" t="s">
        <v>123</v>
      </c>
    </row>
    <row r="90" spans="1:9" s="259" customFormat="1" ht="12.75"/>
    <row r="91" spans="1:9" s="259" customFormat="1" ht="12.75"/>
    <row r="92" spans="1:9" s="259" customFormat="1" ht="12.75"/>
    <row r="93" spans="1:9" s="259" customFormat="1" ht="12.75"/>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3"/>
  <sheetViews>
    <sheetView view="pageBreakPreview" zoomScale="80" zoomScaleNormal="100" zoomScaleSheetLayoutView="80" workbookViewId="0">
      <selection activeCell="G22" sqref="G22"/>
    </sheetView>
  </sheetViews>
  <sheetFormatPr defaultColWidth="9.140625" defaultRowHeight="15"/>
  <cols>
    <col min="1" max="1" width="12" style="144" customWidth="1"/>
    <col min="2" max="2" width="13.28515625" style="144" customWidth="1"/>
    <col min="3" max="3" width="21.42578125" style="144" customWidth="1"/>
    <col min="4" max="4" width="17.85546875" style="144" customWidth="1"/>
    <col min="5" max="5" width="12.7109375" style="144" customWidth="1"/>
    <col min="6" max="6" width="36.85546875" style="144" customWidth="1"/>
    <col min="7" max="7" width="22.28515625" style="144" customWidth="1"/>
    <col min="8" max="8" width="0.5703125" style="144" customWidth="1"/>
    <col min="9" max="16384" width="9.140625" style="144"/>
  </cols>
  <sheetData>
    <row r="1" spans="1:8">
      <c r="A1" s="246" t="s">
        <v>498</v>
      </c>
      <c r="B1" s="246"/>
      <c r="C1" s="246"/>
      <c r="D1" s="246"/>
      <c r="E1" s="246"/>
      <c r="F1" s="246"/>
      <c r="G1" s="254" t="s">
        <v>94</v>
      </c>
      <c r="H1" s="142"/>
    </row>
    <row r="2" spans="1:8">
      <c r="A2" s="70" t="s">
        <v>124</v>
      </c>
      <c r="B2" s="70"/>
      <c r="C2" s="70"/>
      <c r="D2" s="70"/>
      <c r="E2" s="70"/>
      <c r="F2" s="70"/>
      <c r="G2" s="143" t="str">
        <f>'ფორმა N1'!M2</f>
        <v>01.01.2021-12.31.2021</v>
      </c>
      <c r="H2" s="142"/>
    </row>
    <row r="3" spans="1:8">
      <c r="A3" s="70"/>
      <c r="B3" s="70"/>
      <c r="C3" s="70"/>
      <c r="D3" s="70"/>
      <c r="E3" s="70"/>
      <c r="F3" s="70"/>
      <c r="G3" s="95"/>
      <c r="H3" s="142"/>
    </row>
    <row r="4" spans="1:8">
      <c r="A4" s="71" t="str">
        <f>'[2]ფორმა N2'!A4</f>
        <v>ანგარიშვალდებული პირის დასახელება:</v>
      </c>
      <c r="B4" s="70"/>
      <c r="C4" s="70"/>
      <c r="D4" s="70"/>
      <c r="E4" s="70"/>
      <c r="F4" s="70"/>
      <c r="G4" s="70"/>
      <c r="H4" s="97"/>
    </row>
    <row r="5" spans="1:8">
      <c r="A5" s="164" t="str">
        <f>'ფორმა N1'!D4</f>
        <v>მპგ" ელენე ხოშტარია-დროა"</v>
      </c>
      <c r="B5" s="164"/>
      <c r="C5" s="164"/>
      <c r="D5" s="164"/>
      <c r="E5" s="164"/>
      <c r="F5" s="164"/>
      <c r="G5" s="164"/>
      <c r="H5" s="97"/>
    </row>
    <row r="6" spans="1:8">
      <c r="A6" s="71"/>
      <c r="B6" s="70"/>
      <c r="C6" s="70"/>
      <c r="D6" s="70"/>
      <c r="E6" s="70"/>
      <c r="F6" s="70"/>
      <c r="G6" s="70"/>
      <c r="H6" s="97"/>
    </row>
    <row r="7" spans="1:8">
      <c r="A7" s="70"/>
      <c r="B7" s="70"/>
      <c r="C7" s="70"/>
      <c r="D7" s="70"/>
      <c r="E7" s="70"/>
      <c r="F7" s="70"/>
      <c r="G7" s="70"/>
      <c r="H7" s="98"/>
    </row>
    <row r="8" spans="1:8" ht="45.75" customHeight="1">
      <c r="A8" s="276" t="s">
        <v>288</v>
      </c>
      <c r="B8" s="276" t="s">
        <v>125</v>
      </c>
      <c r="C8" s="279" t="s">
        <v>329</v>
      </c>
      <c r="D8" s="279" t="s">
        <v>330</v>
      </c>
      <c r="E8" s="279" t="s">
        <v>255</v>
      </c>
      <c r="F8" s="276" t="s">
        <v>295</v>
      </c>
      <c r="G8" s="279" t="s">
        <v>289</v>
      </c>
      <c r="H8" s="98"/>
    </row>
    <row r="9" spans="1:8">
      <c r="A9" s="320" t="s">
        <v>290</v>
      </c>
      <c r="B9" s="280"/>
      <c r="C9" s="321"/>
      <c r="D9" s="322"/>
      <c r="E9" s="322"/>
      <c r="F9" s="322"/>
      <c r="G9" s="323"/>
      <c r="H9" s="98"/>
    </row>
    <row r="10" spans="1:8" ht="15.75">
      <c r="A10" s="280">
        <v>1</v>
      </c>
      <c r="B10" s="309"/>
      <c r="C10" s="282"/>
      <c r="D10" s="281"/>
      <c r="E10" s="281"/>
      <c r="F10" s="281"/>
      <c r="G10" s="324" t="str">
        <f>IF(ISBLANK(B10),"",G9+C10-D10)</f>
        <v/>
      </c>
      <c r="H10" s="98"/>
    </row>
    <row r="11" spans="1:8" ht="15.75">
      <c r="A11" s="280">
        <v>2</v>
      </c>
      <c r="B11" s="309"/>
      <c r="C11" s="282"/>
      <c r="D11" s="281"/>
      <c r="E11" s="281"/>
      <c r="F11" s="281"/>
      <c r="G11" s="324" t="str">
        <f t="shared" ref="G11:G38" si="0">IF(ISBLANK(B11),"",G10+C11-D11)</f>
        <v/>
      </c>
      <c r="H11" s="98"/>
    </row>
    <row r="12" spans="1:8" ht="15.75">
      <c r="A12" s="280">
        <v>3</v>
      </c>
      <c r="B12" s="309"/>
      <c r="C12" s="282"/>
      <c r="D12" s="281"/>
      <c r="E12" s="281"/>
      <c r="F12" s="281"/>
      <c r="G12" s="324" t="str">
        <f t="shared" si="0"/>
        <v/>
      </c>
      <c r="H12" s="98"/>
    </row>
    <row r="13" spans="1:8" ht="15.75">
      <c r="A13" s="280">
        <v>4</v>
      </c>
      <c r="B13" s="309"/>
      <c r="C13" s="282"/>
      <c r="D13" s="281"/>
      <c r="E13" s="281"/>
      <c r="F13" s="281"/>
      <c r="G13" s="324" t="str">
        <f t="shared" si="0"/>
        <v/>
      </c>
      <c r="H13" s="98"/>
    </row>
    <row r="14" spans="1:8" ht="15.75">
      <c r="A14" s="280">
        <v>5</v>
      </c>
      <c r="B14" s="309"/>
      <c r="C14" s="282"/>
      <c r="D14" s="281"/>
      <c r="E14" s="281"/>
      <c r="F14" s="281"/>
      <c r="G14" s="324" t="str">
        <f t="shared" si="0"/>
        <v/>
      </c>
      <c r="H14" s="98"/>
    </row>
    <row r="15" spans="1:8" ht="15.75">
      <c r="A15" s="280">
        <v>6</v>
      </c>
      <c r="B15" s="309"/>
      <c r="C15" s="282"/>
      <c r="D15" s="281"/>
      <c r="E15" s="281"/>
      <c r="F15" s="281"/>
      <c r="G15" s="324" t="str">
        <f t="shared" si="0"/>
        <v/>
      </c>
      <c r="H15" s="98"/>
    </row>
    <row r="16" spans="1:8" ht="15.75">
      <c r="A16" s="280">
        <v>7</v>
      </c>
      <c r="B16" s="309"/>
      <c r="C16" s="282"/>
      <c r="D16" s="281"/>
      <c r="E16" s="281"/>
      <c r="F16" s="281"/>
      <c r="G16" s="324" t="str">
        <f t="shared" si="0"/>
        <v/>
      </c>
      <c r="H16" s="98"/>
    </row>
    <row r="17" spans="1:8" ht="15.75">
      <c r="A17" s="280">
        <v>8</v>
      </c>
      <c r="B17" s="309"/>
      <c r="C17" s="282"/>
      <c r="D17" s="281"/>
      <c r="E17" s="281"/>
      <c r="F17" s="281"/>
      <c r="G17" s="324" t="str">
        <f t="shared" si="0"/>
        <v/>
      </c>
      <c r="H17" s="98"/>
    </row>
    <row r="18" spans="1:8" ht="15.75">
      <c r="A18" s="280">
        <v>9</v>
      </c>
      <c r="B18" s="309"/>
      <c r="C18" s="282"/>
      <c r="D18" s="281"/>
      <c r="E18" s="281"/>
      <c r="F18" s="281"/>
      <c r="G18" s="324" t="str">
        <f t="shared" si="0"/>
        <v/>
      </c>
      <c r="H18" s="98"/>
    </row>
    <row r="19" spans="1:8" ht="15.75">
      <c r="A19" s="280">
        <v>10</v>
      </c>
      <c r="B19" s="309"/>
      <c r="C19" s="282"/>
      <c r="D19" s="281"/>
      <c r="E19" s="281"/>
      <c r="F19" s="281"/>
      <c r="G19" s="324" t="str">
        <f t="shared" si="0"/>
        <v/>
      </c>
      <c r="H19" s="98"/>
    </row>
    <row r="20" spans="1:8" ht="15.75">
      <c r="A20" s="280">
        <v>11</v>
      </c>
      <c r="B20" s="309"/>
      <c r="C20" s="282"/>
      <c r="D20" s="281"/>
      <c r="E20" s="281"/>
      <c r="F20" s="281"/>
      <c r="G20" s="324" t="str">
        <f t="shared" si="0"/>
        <v/>
      </c>
      <c r="H20" s="98"/>
    </row>
    <row r="21" spans="1:8" ht="15.75">
      <c r="A21" s="280">
        <v>12</v>
      </c>
      <c r="B21" s="309"/>
      <c r="C21" s="282"/>
      <c r="D21" s="281"/>
      <c r="E21" s="281"/>
      <c r="F21" s="281"/>
      <c r="G21" s="324" t="str">
        <f t="shared" si="0"/>
        <v/>
      </c>
      <c r="H21" s="98"/>
    </row>
    <row r="22" spans="1:8" ht="15.75">
      <c r="A22" s="280">
        <v>13</v>
      </c>
      <c r="B22" s="309"/>
      <c r="C22" s="282"/>
      <c r="D22" s="281"/>
      <c r="E22" s="281"/>
      <c r="F22" s="281"/>
      <c r="G22" s="324" t="str">
        <f t="shared" si="0"/>
        <v/>
      </c>
      <c r="H22" s="98"/>
    </row>
    <row r="23" spans="1:8" ht="15.75">
      <c r="A23" s="280">
        <v>14</v>
      </c>
      <c r="B23" s="309"/>
      <c r="C23" s="282"/>
      <c r="D23" s="281"/>
      <c r="E23" s="281"/>
      <c r="F23" s="281"/>
      <c r="G23" s="324" t="str">
        <f t="shared" si="0"/>
        <v/>
      </c>
      <c r="H23" s="98"/>
    </row>
    <row r="24" spans="1:8" ht="15.75">
      <c r="A24" s="280">
        <v>15</v>
      </c>
      <c r="B24" s="309"/>
      <c r="C24" s="282"/>
      <c r="D24" s="281"/>
      <c r="E24" s="281"/>
      <c r="F24" s="281"/>
      <c r="G24" s="324" t="str">
        <f t="shared" si="0"/>
        <v/>
      </c>
      <c r="H24" s="98"/>
    </row>
    <row r="25" spans="1:8" ht="15.75">
      <c r="A25" s="280">
        <v>16</v>
      </c>
      <c r="B25" s="309"/>
      <c r="C25" s="282"/>
      <c r="D25" s="281"/>
      <c r="E25" s="281"/>
      <c r="F25" s="281"/>
      <c r="G25" s="324" t="str">
        <f t="shared" si="0"/>
        <v/>
      </c>
      <c r="H25" s="98"/>
    </row>
    <row r="26" spans="1:8" ht="15.75">
      <c r="A26" s="280">
        <v>17</v>
      </c>
      <c r="B26" s="309"/>
      <c r="C26" s="282"/>
      <c r="D26" s="281"/>
      <c r="E26" s="281"/>
      <c r="F26" s="281"/>
      <c r="G26" s="324" t="str">
        <f t="shared" si="0"/>
        <v/>
      </c>
      <c r="H26" s="98"/>
    </row>
    <row r="27" spans="1:8" ht="15.75">
      <c r="A27" s="280">
        <v>18</v>
      </c>
      <c r="B27" s="309"/>
      <c r="C27" s="282"/>
      <c r="D27" s="281"/>
      <c r="E27" s="281"/>
      <c r="F27" s="281"/>
      <c r="G27" s="324" t="str">
        <f t="shared" si="0"/>
        <v/>
      </c>
      <c r="H27" s="98"/>
    </row>
    <row r="28" spans="1:8" ht="15.75">
      <c r="A28" s="280">
        <v>19</v>
      </c>
      <c r="B28" s="309"/>
      <c r="C28" s="282"/>
      <c r="D28" s="281"/>
      <c r="E28" s="281"/>
      <c r="F28" s="281"/>
      <c r="G28" s="324" t="str">
        <f t="shared" si="0"/>
        <v/>
      </c>
      <c r="H28" s="98"/>
    </row>
    <row r="29" spans="1:8" ht="15.75">
      <c r="A29" s="280">
        <v>20</v>
      </c>
      <c r="B29" s="309"/>
      <c r="C29" s="282"/>
      <c r="D29" s="281"/>
      <c r="E29" s="281"/>
      <c r="F29" s="281"/>
      <c r="G29" s="324" t="str">
        <f t="shared" si="0"/>
        <v/>
      </c>
      <c r="H29" s="98"/>
    </row>
    <row r="30" spans="1:8" ht="15.75">
      <c r="A30" s="280">
        <v>21</v>
      </c>
      <c r="B30" s="309"/>
      <c r="C30" s="284"/>
      <c r="D30" s="283"/>
      <c r="E30" s="283"/>
      <c r="F30" s="283"/>
      <c r="G30" s="324" t="str">
        <f t="shared" si="0"/>
        <v/>
      </c>
      <c r="H30" s="98"/>
    </row>
    <row r="31" spans="1:8" ht="15.75">
      <c r="A31" s="280">
        <v>22</v>
      </c>
      <c r="B31" s="309"/>
      <c r="C31" s="284"/>
      <c r="D31" s="283"/>
      <c r="E31" s="283"/>
      <c r="F31" s="283"/>
      <c r="G31" s="324" t="str">
        <f t="shared" si="0"/>
        <v/>
      </c>
      <c r="H31" s="98"/>
    </row>
    <row r="32" spans="1:8" ht="15.75">
      <c r="A32" s="280">
        <v>23</v>
      </c>
      <c r="B32" s="309"/>
      <c r="C32" s="284"/>
      <c r="D32" s="283"/>
      <c r="E32" s="283"/>
      <c r="F32" s="283"/>
      <c r="G32" s="324" t="str">
        <f t="shared" si="0"/>
        <v/>
      </c>
      <c r="H32" s="98"/>
    </row>
    <row r="33" spans="1:10" ht="15.75">
      <c r="A33" s="280">
        <v>24</v>
      </c>
      <c r="B33" s="309"/>
      <c r="C33" s="284"/>
      <c r="D33" s="283"/>
      <c r="E33" s="283"/>
      <c r="F33" s="283"/>
      <c r="G33" s="324" t="str">
        <f t="shared" si="0"/>
        <v/>
      </c>
      <c r="H33" s="98"/>
    </row>
    <row r="34" spans="1:10" ht="15.75">
      <c r="A34" s="280">
        <v>25</v>
      </c>
      <c r="B34" s="309"/>
      <c r="C34" s="284"/>
      <c r="D34" s="283"/>
      <c r="E34" s="283"/>
      <c r="F34" s="283"/>
      <c r="G34" s="324" t="str">
        <f t="shared" si="0"/>
        <v/>
      </c>
      <c r="H34" s="98"/>
    </row>
    <row r="35" spans="1:10" ht="15.75">
      <c r="A35" s="280">
        <v>26</v>
      </c>
      <c r="B35" s="309"/>
      <c r="C35" s="284"/>
      <c r="D35" s="283"/>
      <c r="E35" s="283"/>
      <c r="F35" s="283"/>
      <c r="G35" s="324" t="str">
        <f t="shared" si="0"/>
        <v/>
      </c>
      <c r="H35" s="98"/>
    </row>
    <row r="36" spans="1:10" ht="15.75">
      <c r="A36" s="280">
        <v>27</v>
      </c>
      <c r="B36" s="309"/>
      <c r="C36" s="284"/>
      <c r="D36" s="283"/>
      <c r="E36" s="283"/>
      <c r="F36" s="283"/>
      <c r="G36" s="324" t="str">
        <f t="shared" si="0"/>
        <v/>
      </c>
      <c r="H36" s="98"/>
    </row>
    <row r="37" spans="1:10" ht="15.75">
      <c r="A37" s="280">
        <v>28</v>
      </c>
      <c r="B37" s="309"/>
      <c r="C37" s="284"/>
      <c r="D37" s="283"/>
      <c r="E37" s="283"/>
      <c r="F37" s="283"/>
      <c r="G37" s="324" t="str">
        <f t="shared" si="0"/>
        <v/>
      </c>
      <c r="H37" s="98"/>
    </row>
    <row r="38" spans="1:10" ht="15.75">
      <c r="A38" s="280">
        <v>29</v>
      </c>
      <c r="B38" s="309"/>
      <c r="C38" s="284"/>
      <c r="D38" s="283"/>
      <c r="E38" s="283"/>
      <c r="F38" s="283"/>
      <c r="G38" s="324" t="str">
        <f t="shared" si="0"/>
        <v/>
      </c>
      <c r="H38" s="98"/>
    </row>
    <row r="39" spans="1:10" ht="15.75">
      <c r="A39" s="280" t="s">
        <v>258</v>
      </c>
      <c r="B39" s="309"/>
      <c r="C39" s="284"/>
      <c r="D39" s="283"/>
      <c r="E39" s="283"/>
      <c r="F39" s="283"/>
      <c r="G39" s="324" t="str">
        <f>IF(ISBLANK(B39),"",#REF!+C39-D39)</f>
        <v/>
      </c>
      <c r="H39" s="98"/>
    </row>
    <row r="40" spans="1:10">
      <c r="A40" s="325" t="s">
        <v>291</v>
      </c>
      <c r="B40" s="326"/>
      <c r="C40" s="327"/>
      <c r="D40" s="328"/>
      <c r="E40" s="328"/>
      <c r="F40" s="329"/>
      <c r="G40" s="330" t="str">
        <f>G39</f>
        <v/>
      </c>
      <c r="H40" s="98"/>
    </row>
    <row r="44" spans="1:10">
      <c r="B44" s="146" t="s">
        <v>93</v>
      </c>
      <c r="F44" s="147"/>
    </row>
    <row r="45" spans="1:10">
      <c r="F45" s="169"/>
      <c r="G45" s="169"/>
      <c r="H45" s="169"/>
      <c r="I45" s="169"/>
      <c r="J45" s="169"/>
    </row>
    <row r="46" spans="1:10">
      <c r="C46" s="148"/>
      <c r="F46" s="148"/>
      <c r="G46" s="289"/>
      <c r="H46" s="169"/>
      <c r="I46" s="169"/>
      <c r="J46" s="169"/>
    </row>
    <row r="47" spans="1:10">
      <c r="A47" s="169"/>
      <c r="C47" s="149" t="s">
        <v>248</v>
      </c>
      <c r="F47" s="150" t="s">
        <v>253</v>
      </c>
      <c r="G47" s="289"/>
      <c r="H47" s="169"/>
      <c r="I47" s="169"/>
      <c r="J47" s="169"/>
    </row>
    <row r="48" spans="1:10">
      <c r="A48" s="169"/>
      <c r="C48" s="151" t="s">
        <v>123</v>
      </c>
      <c r="F48" s="144" t="s">
        <v>249</v>
      </c>
      <c r="G48" s="169"/>
      <c r="H48" s="169"/>
      <c r="I48" s="169"/>
      <c r="J48" s="169"/>
    </row>
    <row r="49" spans="2:2" s="169" customFormat="1">
      <c r="B49" s="144"/>
    </row>
    <row r="50" spans="2:2" s="169" customFormat="1" ht="12.75"/>
    <row r="51" spans="2:2" s="169" customFormat="1" ht="12.75"/>
    <row r="52" spans="2:2" s="169" customFormat="1" ht="12.75"/>
    <row r="53" spans="2:2" s="169" customFormat="1" ht="12.75"/>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pageSetUpPr fitToPage="1"/>
  </sheetPr>
  <dimension ref="A1:K25"/>
  <sheetViews>
    <sheetView showGridLines="0" tabSelected="1" view="pageBreakPreview" zoomScaleNormal="100" zoomScaleSheetLayoutView="100" workbookViewId="0">
      <selection activeCell="H10" sqref="H10"/>
    </sheetView>
  </sheetViews>
  <sheetFormatPr defaultColWidth="9.140625" defaultRowHeight="15"/>
  <cols>
    <col min="1" max="1" width="4.85546875" style="2" customWidth="1"/>
    <col min="2" max="2" width="31.42578125" style="2" customWidth="1"/>
    <col min="3" max="3" width="27.7109375" style="2" customWidth="1"/>
    <col min="4" max="4" width="10.7109375" style="2" customWidth="1"/>
    <col min="5" max="5" width="13.5703125" style="2" customWidth="1"/>
    <col min="6" max="6" width="12.42578125" style="2" customWidth="1"/>
    <col min="7" max="8" width="13.85546875" style="2" customWidth="1"/>
    <col min="9" max="9" width="13.7109375" style="2" customWidth="1"/>
    <col min="10" max="10" width="19.42578125" style="2" customWidth="1"/>
    <col min="11" max="11" width="0.85546875" style="2" customWidth="1"/>
    <col min="12" max="16384" width="9.140625" style="2"/>
  </cols>
  <sheetData>
    <row r="1" spans="1:11">
      <c r="A1" s="598" t="s">
        <v>499</v>
      </c>
      <c r="B1" s="598"/>
      <c r="C1" s="598"/>
      <c r="D1" s="598"/>
      <c r="E1" s="70"/>
      <c r="F1" s="70"/>
      <c r="G1" s="70"/>
      <c r="H1" s="70"/>
      <c r="I1" s="578" t="s">
        <v>94</v>
      </c>
      <c r="J1" s="578"/>
      <c r="K1" s="98"/>
    </row>
    <row r="2" spans="1:11">
      <c r="A2" s="70" t="s">
        <v>124</v>
      </c>
      <c r="B2" s="70"/>
      <c r="C2" s="70"/>
      <c r="D2" s="70"/>
      <c r="E2" s="70"/>
      <c r="F2" s="70"/>
      <c r="G2" s="70"/>
      <c r="H2" s="70"/>
      <c r="I2" s="576" t="str">
        <f>'ფორმა N1'!M2</f>
        <v>01.01.2021-12.31.2021</v>
      </c>
      <c r="J2" s="577"/>
      <c r="K2" s="98"/>
    </row>
    <row r="3" spans="1:11">
      <c r="A3" s="70"/>
      <c r="B3" s="70"/>
      <c r="C3" s="70"/>
      <c r="D3" s="70"/>
      <c r="E3" s="70"/>
      <c r="F3" s="70"/>
      <c r="G3" s="70"/>
      <c r="H3" s="70"/>
      <c r="I3" s="255"/>
      <c r="J3" s="255"/>
      <c r="K3" s="98"/>
    </row>
    <row r="4" spans="1:11">
      <c r="A4" s="70" t="str">
        <f>'ფორმა N2'!A4</f>
        <v>ანგარიშვალდებული პირის დასახელება:</v>
      </c>
      <c r="B4" s="70"/>
      <c r="C4" s="70"/>
      <c r="D4" s="70"/>
      <c r="E4" s="70"/>
      <c r="F4" s="117"/>
      <c r="G4" s="70"/>
      <c r="H4" s="70"/>
      <c r="I4" s="70"/>
      <c r="J4" s="70"/>
      <c r="K4" s="98"/>
    </row>
    <row r="5" spans="1:11">
      <c r="A5" s="164" t="str">
        <f>'ფორმა N1'!D4</f>
        <v>მპგ" ელენე ხოშტარია-დროა"</v>
      </c>
      <c r="B5" s="74"/>
      <c r="C5" s="74"/>
      <c r="D5" s="74"/>
      <c r="E5" s="74"/>
      <c r="F5" s="331"/>
      <c r="G5" s="74"/>
      <c r="H5" s="74"/>
      <c r="I5" s="74"/>
      <c r="J5" s="74"/>
      <c r="K5" s="98"/>
    </row>
    <row r="6" spans="1:11">
      <c r="A6" s="71"/>
      <c r="B6" s="71"/>
      <c r="C6" s="70"/>
      <c r="D6" s="70"/>
      <c r="E6" s="70"/>
      <c r="F6" s="117"/>
      <c r="G6" s="70"/>
      <c r="H6" s="70"/>
      <c r="I6" s="70"/>
      <c r="J6" s="70"/>
      <c r="K6" s="98"/>
    </row>
    <row r="7" spans="1:11">
      <c r="A7" s="118"/>
      <c r="B7" s="114"/>
      <c r="C7" s="114"/>
      <c r="D7" s="114"/>
      <c r="E7" s="114"/>
      <c r="F7" s="114"/>
      <c r="G7" s="114"/>
      <c r="H7" s="114"/>
      <c r="I7" s="114"/>
      <c r="J7" s="114"/>
      <c r="K7" s="98"/>
    </row>
    <row r="8" spans="1:11" s="24" customFormat="1" ht="45">
      <c r="A8" s="332" t="s">
        <v>64</v>
      </c>
      <c r="B8" s="332" t="s">
        <v>95</v>
      </c>
      <c r="C8" s="333" t="s">
        <v>97</v>
      </c>
      <c r="D8" s="333" t="s">
        <v>255</v>
      </c>
      <c r="E8" s="333" t="s">
        <v>96</v>
      </c>
      <c r="F8" s="334" t="s">
        <v>237</v>
      </c>
      <c r="G8" s="334" t="s">
        <v>274</v>
      </c>
      <c r="H8" s="334" t="s">
        <v>275</v>
      </c>
      <c r="I8" s="334" t="s">
        <v>238</v>
      </c>
      <c r="J8" s="335" t="s">
        <v>98</v>
      </c>
      <c r="K8" s="98"/>
    </row>
    <row r="9" spans="1:11" s="24" customFormat="1">
      <c r="A9" s="336">
        <v>1</v>
      </c>
      <c r="B9" s="336">
        <v>2</v>
      </c>
      <c r="C9" s="337">
        <v>3</v>
      </c>
      <c r="D9" s="337">
        <v>4</v>
      </c>
      <c r="E9" s="337">
        <v>5</v>
      </c>
      <c r="F9" s="337">
        <v>6</v>
      </c>
      <c r="G9" s="337">
        <v>7</v>
      </c>
      <c r="H9" s="337">
        <v>8</v>
      </c>
      <c r="I9" s="337">
        <v>9</v>
      </c>
      <c r="J9" s="337">
        <v>10</v>
      </c>
      <c r="K9" s="98"/>
    </row>
    <row r="10" spans="1:11" s="444" customFormat="1" ht="72.75" customHeight="1">
      <c r="A10" s="436">
        <v>1</v>
      </c>
      <c r="B10" s="437" t="s">
        <v>795</v>
      </c>
      <c r="C10" s="438" t="s">
        <v>796</v>
      </c>
      <c r="D10" s="439" t="s">
        <v>205</v>
      </c>
      <c r="E10" s="440">
        <v>42972</v>
      </c>
      <c r="F10" s="441">
        <v>16957.62</v>
      </c>
      <c r="G10" s="442">
        <v>265.52</v>
      </c>
      <c r="H10" s="442">
        <v>17218.66</v>
      </c>
      <c r="I10" s="441" t="s">
        <v>797</v>
      </c>
      <c r="J10" s="443" t="s">
        <v>798</v>
      </c>
    </row>
    <row r="11" spans="1:11" ht="72.75" customHeight="1">
      <c r="A11" s="445">
        <v>2</v>
      </c>
      <c r="B11" s="189" t="s">
        <v>799</v>
      </c>
      <c r="C11" s="189" t="s">
        <v>800</v>
      </c>
      <c r="D11" s="439" t="s">
        <v>205</v>
      </c>
      <c r="E11" s="189" t="s">
        <v>801</v>
      </c>
      <c r="F11" s="445">
        <v>0</v>
      </c>
      <c r="G11" s="445">
        <v>92655.99</v>
      </c>
      <c r="H11" s="445">
        <v>91572.32</v>
      </c>
      <c r="I11" s="562">
        <f>G11-H11</f>
        <v>1083.6699999999983</v>
      </c>
      <c r="J11" s="189" t="s">
        <v>802</v>
      </c>
    </row>
    <row r="12" spans="1:11" ht="72.75" customHeight="1">
      <c r="A12" s="445">
        <v>3</v>
      </c>
      <c r="B12" s="189" t="s">
        <v>799</v>
      </c>
      <c r="C12" s="446" t="s">
        <v>803</v>
      </c>
      <c r="D12" s="439" t="s">
        <v>205</v>
      </c>
      <c r="E12" s="189" t="s">
        <v>804</v>
      </c>
      <c r="F12" s="445">
        <v>0</v>
      </c>
      <c r="G12" s="445">
        <v>14084</v>
      </c>
      <c r="H12" s="445">
        <v>14068.369999999997</v>
      </c>
      <c r="I12" s="563">
        <v>15.63</v>
      </c>
      <c r="J12" s="189" t="s">
        <v>805</v>
      </c>
    </row>
    <row r="13" spans="1:11" ht="72.75" customHeight="1">
      <c r="A13" s="445">
        <v>4</v>
      </c>
      <c r="B13" s="189" t="s">
        <v>799</v>
      </c>
      <c r="C13" s="189" t="s">
        <v>803</v>
      </c>
      <c r="D13" s="189" t="s">
        <v>1346</v>
      </c>
      <c r="E13" s="189" t="s">
        <v>804</v>
      </c>
      <c r="F13" s="445">
        <v>0</v>
      </c>
      <c r="G13" s="445">
        <v>7381.37</v>
      </c>
      <c r="H13" s="445">
        <v>7381.37</v>
      </c>
      <c r="I13" s="445">
        <v>0</v>
      </c>
      <c r="J13" s="189" t="s">
        <v>805</v>
      </c>
    </row>
    <row r="14" spans="1:11" ht="72.75" customHeight="1">
      <c r="A14" s="445">
        <v>5</v>
      </c>
      <c r="B14" s="189" t="s">
        <v>799</v>
      </c>
      <c r="C14" s="189" t="s">
        <v>803</v>
      </c>
      <c r="D14" s="189" t="s">
        <v>1347</v>
      </c>
      <c r="E14" s="189" t="s">
        <v>804</v>
      </c>
      <c r="F14" s="445">
        <v>0</v>
      </c>
      <c r="G14" s="445">
        <v>51.63</v>
      </c>
      <c r="H14" s="445">
        <v>51.63</v>
      </c>
      <c r="I14" s="445">
        <v>0</v>
      </c>
      <c r="J14" s="189" t="s">
        <v>805</v>
      </c>
    </row>
    <row r="15" spans="1:11" ht="72.75" customHeight="1">
      <c r="A15" s="97"/>
      <c r="B15" s="170" t="s">
        <v>93</v>
      </c>
      <c r="C15" s="97"/>
      <c r="D15" s="97"/>
      <c r="E15" s="97"/>
      <c r="F15" s="171"/>
      <c r="G15" s="97"/>
      <c r="H15" s="97"/>
      <c r="I15" s="97"/>
      <c r="J15" s="97"/>
    </row>
    <row r="16" spans="1:11" ht="97.5" customHeight="1">
      <c r="A16" s="97"/>
      <c r="B16" s="97"/>
      <c r="C16" s="97"/>
      <c r="D16" s="97"/>
      <c r="E16" s="97"/>
      <c r="F16" s="338"/>
      <c r="G16" s="338"/>
      <c r="H16" s="338"/>
      <c r="I16" s="338"/>
      <c r="J16" s="338"/>
    </row>
    <row r="17" spans="1:10" ht="97.5" customHeight="1">
      <c r="A17" s="97"/>
      <c r="B17" s="97"/>
      <c r="C17" s="197"/>
      <c r="D17" s="97"/>
      <c r="E17" s="97"/>
      <c r="F17" s="197"/>
      <c r="G17" s="339"/>
      <c r="H17" s="339"/>
      <c r="I17" s="338"/>
      <c r="J17" s="338"/>
    </row>
    <row r="18" spans="1:10" ht="97.5" customHeight="1">
      <c r="A18" s="338"/>
      <c r="B18" s="97"/>
      <c r="C18" s="172" t="s">
        <v>248</v>
      </c>
      <c r="D18" s="172"/>
      <c r="E18" s="97"/>
      <c r="F18" s="97" t="s">
        <v>253</v>
      </c>
      <c r="G18" s="338"/>
      <c r="H18" s="338"/>
      <c r="I18" s="338"/>
      <c r="J18" s="338"/>
    </row>
    <row r="19" spans="1:10" ht="97.5" customHeight="1">
      <c r="A19" s="338"/>
      <c r="B19" s="97"/>
      <c r="C19" s="173" t="s">
        <v>123</v>
      </c>
      <c r="D19" s="97"/>
      <c r="E19" s="97"/>
      <c r="F19" s="97" t="s">
        <v>249</v>
      </c>
      <c r="G19" s="338"/>
      <c r="H19" s="338"/>
      <c r="I19" s="338"/>
      <c r="J19" s="338"/>
    </row>
    <row r="20" spans="1:10" s="259" customFormat="1" ht="97.5" customHeight="1">
      <c r="A20" s="338"/>
      <c r="B20" s="97"/>
      <c r="C20" s="97"/>
      <c r="D20" s="173"/>
      <c r="E20" s="338"/>
      <c r="F20" s="338"/>
      <c r="G20" s="338"/>
      <c r="H20" s="338"/>
      <c r="I20" s="338"/>
      <c r="J20" s="338"/>
    </row>
    <row r="21" spans="1:10" s="259" customFormat="1" ht="97.5" customHeight="1">
      <c r="A21" s="338"/>
      <c r="B21" s="338"/>
      <c r="C21" s="338"/>
      <c r="D21" s="338"/>
      <c r="E21" s="338"/>
      <c r="F21" s="338"/>
      <c r="G21" s="338"/>
      <c r="H21" s="338"/>
      <c r="I21" s="338"/>
      <c r="J21" s="338"/>
    </row>
    <row r="22" spans="1:10" s="259" customFormat="1" ht="12.75"/>
    <row r="23" spans="1:10" s="259" customFormat="1" ht="12.75"/>
    <row r="24" spans="1:10" s="259" customFormat="1" ht="12.75"/>
    <row r="25" spans="1:10" s="259" customFormat="1" ht="12.75"/>
  </sheetData>
  <mergeCells count="3">
    <mergeCell ref="I1:J1"/>
    <mergeCell ref="I2:J2"/>
    <mergeCell ref="A1:D1"/>
  </mergeCells>
  <dataValidations count="2">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s>
  <printOptions gridLines="1"/>
  <pageMargins left="0.25" right="0.25" top="0.75" bottom="0.75" header="0.3" footer="0.3"/>
  <pageSetup paperSize="9" scale="90" fitToHeight="0" orientation="landscape" r:id="rId1"/>
  <ignoredErrors>
    <ignoredError sqref="I1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J53"/>
  <sheetViews>
    <sheetView showGridLines="0" view="pageBreakPreview" topLeftCell="A5" zoomScale="80" zoomScaleNormal="100" zoomScaleSheetLayoutView="80" workbookViewId="0">
      <selection activeCell="J23" sqref="J23"/>
    </sheetView>
  </sheetViews>
  <sheetFormatPr defaultColWidth="9.140625" defaultRowHeight="12.75"/>
  <cols>
    <col min="1" max="1" width="53.5703125" style="308" customWidth="1"/>
    <col min="2" max="2" width="10.7109375" style="308" customWidth="1"/>
    <col min="3" max="3" width="12.42578125" style="308" customWidth="1"/>
    <col min="4" max="4" width="10.42578125" style="308" customWidth="1"/>
    <col min="5" max="5" width="13.140625" style="308" customWidth="1"/>
    <col min="6" max="6" width="10.42578125" style="308" customWidth="1"/>
    <col min="7" max="8" width="10.5703125" style="308" customWidth="1"/>
    <col min="9" max="9" width="9.85546875" style="308" customWidth="1"/>
    <col min="10" max="10" width="12.7109375" style="308" customWidth="1"/>
    <col min="11" max="16384" width="9.140625" style="308"/>
  </cols>
  <sheetData>
    <row r="1" spans="1:10" s="303" customFormat="1" ht="15">
      <c r="A1" s="122" t="s">
        <v>497</v>
      </c>
      <c r="B1" s="128"/>
      <c r="C1" s="128"/>
      <c r="D1" s="128"/>
      <c r="E1" s="128"/>
      <c r="F1" s="72"/>
      <c r="G1" s="72"/>
      <c r="H1" s="72"/>
      <c r="I1" s="621" t="s">
        <v>94</v>
      </c>
      <c r="J1" s="621"/>
    </row>
    <row r="2" spans="1:10" s="303" customFormat="1" ht="15">
      <c r="A2" s="98" t="s">
        <v>124</v>
      </c>
      <c r="B2" s="128"/>
      <c r="C2" s="128"/>
      <c r="D2" s="128"/>
      <c r="E2" s="128"/>
      <c r="F2" s="124"/>
      <c r="G2" s="125"/>
      <c r="H2" s="125"/>
      <c r="I2" s="576" t="str">
        <f>'ფორმა N1'!M2</f>
        <v>01.01.2021-12.31.2021</v>
      </c>
      <c r="J2" s="577"/>
    </row>
    <row r="3" spans="1:10" s="303" customFormat="1" ht="15">
      <c r="A3" s="128"/>
      <c r="B3" s="128"/>
      <c r="C3" s="128"/>
      <c r="D3" s="128"/>
      <c r="E3" s="128"/>
      <c r="F3" s="124"/>
      <c r="G3" s="125"/>
      <c r="H3" s="125"/>
      <c r="I3" s="126"/>
      <c r="J3" s="255"/>
    </row>
    <row r="4" spans="1:10" s="2" customFormat="1" ht="15">
      <c r="A4" s="70" t="str">
        <f>'ფორმა N2'!A4</f>
        <v>ანგარიშვალდებული პირის დასახელება:</v>
      </c>
      <c r="B4" s="70"/>
      <c r="C4" s="70"/>
      <c r="D4" s="70"/>
      <c r="E4" s="70"/>
      <c r="F4" s="71"/>
      <c r="G4" s="71"/>
      <c r="H4" s="71"/>
      <c r="I4" s="117"/>
      <c r="J4" s="70"/>
    </row>
    <row r="5" spans="1:10" s="2" customFormat="1" ht="15">
      <c r="A5" s="110" t="str">
        <f>'ფორმა N1'!D4</f>
        <v>მპგ" ელენე ხოშტარია-დროა"</v>
      </c>
      <c r="B5" s="111"/>
      <c r="C5" s="111"/>
      <c r="D5" s="111"/>
      <c r="E5" s="111"/>
      <c r="F5" s="55"/>
      <c r="G5" s="55"/>
      <c r="H5" s="55"/>
      <c r="I5" s="119"/>
      <c r="J5" s="55"/>
    </row>
    <row r="6" spans="1:10" s="303" customFormat="1">
      <c r="A6" s="127"/>
      <c r="B6" s="128"/>
      <c r="C6" s="128"/>
      <c r="D6" s="128"/>
      <c r="E6" s="128"/>
      <c r="F6" s="128"/>
      <c r="G6" s="128"/>
      <c r="H6" s="128"/>
      <c r="I6" s="128"/>
      <c r="J6" s="128"/>
    </row>
    <row r="7" spans="1:10" ht="45">
      <c r="A7" s="314"/>
      <c r="B7" s="620" t="s">
        <v>204</v>
      </c>
      <c r="C7" s="620"/>
      <c r="D7" s="620" t="s">
        <v>272</v>
      </c>
      <c r="E7" s="620"/>
      <c r="F7" s="620" t="s">
        <v>273</v>
      </c>
      <c r="G7" s="620"/>
      <c r="H7" s="315" t="s">
        <v>259</v>
      </c>
      <c r="I7" s="620" t="s">
        <v>207</v>
      </c>
      <c r="J7" s="620"/>
    </row>
    <row r="8" spans="1:10" ht="15">
      <c r="A8" s="296" t="s">
        <v>99</v>
      </c>
      <c r="B8" s="316" t="s">
        <v>206</v>
      </c>
      <c r="C8" s="295" t="s">
        <v>205</v>
      </c>
      <c r="D8" s="316" t="s">
        <v>206</v>
      </c>
      <c r="E8" s="295" t="s">
        <v>205</v>
      </c>
      <c r="F8" s="316" t="s">
        <v>206</v>
      </c>
      <c r="G8" s="295" t="s">
        <v>205</v>
      </c>
      <c r="H8" s="295" t="s">
        <v>205</v>
      </c>
      <c r="I8" s="316" t="s">
        <v>206</v>
      </c>
      <c r="J8" s="295" t="s">
        <v>205</v>
      </c>
    </row>
    <row r="9" spans="1:10" ht="15">
      <c r="A9" s="317" t="s">
        <v>100</v>
      </c>
      <c r="B9" s="504">
        <f>SUM(B10,B14,B17)</f>
        <v>4672.5600000000004</v>
      </c>
      <c r="C9" s="76">
        <f>SUM(C10,C14,C17)</f>
        <v>0</v>
      </c>
      <c r="D9" s="76">
        <f t="shared" ref="D9:J9" si="0">SUM(D10,D14,D17)</f>
        <v>0</v>
      </c>
      <c r="E9" s="76">
        <f>SUM(E10,E14,E17)</f>
        <v>0</v>
      </c>
      <c r="F9" s="76">
        <f t="shared" si="0"/>
        <v>0</v>
      </c>
      <c r="G9" s="76">
        <f>SUM(G10,G14,G17)</f>
        <v>0</v>
      </c>
      <c r="H9" s="76">
        <f>SUM(H10,H14,H17)</f>
        <v>0</v>
      </c>
      <c r="I9" s="76">
        <f>SUM(I10,I14,I17)</f>
        <v>0</v>
      </c>
      <c r="J9" s="76">
        <f t="shared" si="0"/>
        <v>3047.71</v>
      </c>
    </row>
    <row r="10" spans="1:10" ht="15">
      <c r="A10" s="318" t="s">
        <v>101</v>
      </c>
      <c r="B10" s="505">
        <f>SUM(B11:B13)</f>
        <v>0</v>
      </c>
      <c r="C10" s="314">
        <f>SUM(C11:C13)</f>
        <v>0</v>
      </c>
      <c r="D10" s="314">
        <f t="shared" ref="D10:J10" si="1">SUM(D11:D13)</f>
        <v>0</v>
      </c>
      <c r="E10" s="314">
        <f>SUM(E11:E13)</f>
        <v>0</v>
      </c>
      <c r="F10" s="314">
        <f t="shared" si="1"/>
        <v>0</v>
      </c>
      <c r="G10" s="314">
        <f>SUM(G11:G13)</f>
        <v>0</v>
      </c>
      <c r="H10" s="314">
        <f>SUM(H11:H13)</f>
        <v>0</v>
      </c>
      <c r="I10" s="314">
        <f>SUM(I11:I13)</f>
        <v>0</v>
      </c>
      <c r="J10" s="314">
        <f t="shared" si="1"/>
        <v>0</v>
      </c>
    </row>
    <row r="11" spans="1:10" ht="15">
      <c r="A11" s="318" t="s">
        <v>102</v>
      </c>
      <c r="B11" s="435"/>
      <c r="C11" s="298"/>
      <c r="D11" s="298"/>
      <c r="E11" s="298"/>
      <c r="F11" s="298"/>
      <c r="G11" s="298"/>
      <c r="H11" s="298"/>
      <c r="I11" s="298"/>
      <c r="J11" s="298"/>
    </row>
    <row r="12" spans="1:10" ht="15">
      <c r="A12" s="318" t="s">
        <v>103</v>
      </c>
      <c r="B12" s="435"/>
      <c r="C12" s="298"/>
      <c r="D12" s="298"/>
      <c r="E12" s="298"/>
      <c r="F12" s="298"/>
      <c r="G12" s="298"/>
      <c r="H12" s="298"/>
      <c r="I12" s="298"/>
      <c r="J12" s="298"/>
    </row>
    <row r="13" spans="1:10" ht="15">
      <c r="A13" s="318" t="s">
        <v>104</v>
      </c>
      <c r="B13" s="435"/>
      <c r="C13" s="298"/>
      <c r="D13" s="298"/>
      <c r="E13" s="298"/>
      <c r="F13" s="298"/>
      <c r="G13" s="298"/>
      <c r="H13" s="298"/>
      <c r="I13" s="298"/>
      <c r="J13" s="298"/>
    </row>
    <row r="14" spans="1:10" ht="15">
      <c r="A14" s="318" t="s">
        <v>105</v>
      </c>
      <c r="B14" s="505">
        <f>SUM(B15:B16)</f>
        <v>0</v>
      </c>
      <c r="C14" s="314">
        <f>SUM(C15:C16)</f>
        <v>0</v>
      </c>
      <c r="D14" s="314">
        <f t="shared" ref="D14:J14" si="2">SUM(D15:D16)</f>
        <v>0</v>
      </c>
      <c r="E14" s="314">
        <f>SUM(E15:E16)</f>
        <v>0</v>
      </c>
      <c r="F14" s="314">
        <f t="shared" si="2"/>
        <v>0</v>
      </c>
      <c r="G14" s="314">
        <f>SUM(G15:G16)</f>
        <v>0</v>
      </c>
      <c r="H14" s="314">
        <f>SUM(H15:H16)</f>
        <v>0</v>
      </c>
      <c r="I14" s="314">
        <f>SUM(I15:I16)</f>
        <v>0</v>
      </c>
      <c r="J14" s="314">
        <f t="shared" si="2"/>
        <v>0</v>
      </c>
    </row>
    <row r="15" spans="1:10" ht="15">
      <c r="A15" s="318" t="s">
        <v>106</v>
      </c>
      <c r="B15" s="435"/>
      <c r="C15" s="298"/>
      <c r="D15" s="298"/>
      <c r="E15" s="298"/>
      <c r="F15" s="298"/>
      <c r="G15" s="298"/>
      <c r="H15" s="298"/>
      <c r="I15" s="298"/>
      <c r="J15" s="298"/>
    </row>
    <row r="16" spans="1:10" ht="15">
      <c r="A16" s="318" t="s">
        <v>107</v>
      </c>
      <c r="B16" s="435"/>
      <c r="C16" s="298"/>
      <c r="D16" s="298"/>
      <c r="E16" s="298"/>
      <c r="F16" s="298"/>
      <c r="G16" s="298"/>
      <c r="H16" s="298"/>
      <c r="I16" s="298"/>
      <c r="J16" s="298"/>
    </row>
    <row r="17" spans="1:10" ht="15">
      <c r="A17" s="318" t="s">
        <v>108</v>
      </c>
      <c r="B17" s="505">
        <f>SUM(B18:B19,B22,B23)</f>
        <v>4672.5600000000004</v>
      </c>
      <c r="C17" s="314">
        <f>SUM(C18:C19,C22,C23)</f>
        <v>0</v>
      </c>
      <c r="D17" s="314">
        <f t="shared" ref="D17:J17" si="3">SUM(D18:D19,D22,D23)</f>
        <v>0</v>
      </c>
      <c r="E17" s="314">
        <f>SUM(E18:E19,E22,E23)</f>
        <v>0</v>
      </c>
      <c r="F17" s="314">
        <f t="shared" si="3"/>
        <v>0</v>
      </c>
      <c r="G17" s="314">
        <f>SUM(G18:G19,G22,G23)</f>
        <v>0</v>
      </c>
      <c r="H17" s="314">
        <f>SUM(H18:H19,H22,H23)</f>
        <v>0</v>
      </c>
      <c r="I17" s="314">
        <f>SUM(I18:I19,I22,I23)</f>
        <v>0</v>
      </c>
      <c r="J17" s="314">
        <f t="shared" si="3"/>
        <v>3047.71</v>
      </c>
    </row>
    <row r="18" spans="1:10" ht="15">
      <c r="A18" s="318" t="s">
        <v>109</v>
      </c>
      <c r="B18" s="435"/>
      <c r="C18" s="298"/>
      <c r="D18" s="298"/>
      <c r="E18" s="298"/>
      <c r="F18" s="298"/>
      <c r="G18" s="298"/>
      <c r="H18" s="298"/>
      <c r="I18" s="298"/>
      <c r="J18" s="298"/>
    </row>
    <row r="19" spans="1:10" ht="15">
      <c r="A19" s="318" t="s">
        <v>110</v>
      </c>
      <c r="B19" s="505">
        <f>SUM(B20:B21)</f>
        <v>0</v>
      </c>
      <c r="C19" s="314">
        <f>SUM(C20:C21)</f>
        <v>0</v>
      </c>
      <c r="D19" s="314">
        <f t="shared" ref="D19:J19" si="4">SUM(D20:D21)</f>
        <v>0</v>
      </c>
      <c r="E19" s="314">
        <f>SUM(E20:E21)</f>
        <v>0</v>
      </c>
      <c r="F19" s="314">
        <f t="shared" si="4"/>
        <v>0</v>
      </c>
      <c r="G19" s="314">
        <f>SUM(G20:G21)</f>
        <v>0</v>
      </c>
      <c r="H19" s="314">
        <f>SUM(H20:H21)</f>
        <v>0</v>
      </c>
      <c r="I19" s="314">
        <f>SUM(I20:I21)</f>
        <v>0</v>
      </c>
      <c r="J19" s="314">
        <f t="shared" si="4"/>
        <v>0</v>
      </c>
    </row>
    <row r="20" spans="1:10" ht="15">
      <c r="A20" s="318" t="s">
        <v>111</v>
      </c>
      <c r="B20" s="435"/>
      <c r="C20" s="298"/>
      <c r="D20" s="298"/>
      <c r="E20" s="298"/>
      <c r="F20" s="298"/>
      <c r="G20" s="298"/>
      <c r="H20" s="298"/>
      <c r="I20" s="298"/>
      <c r="J20" s="298"/>
    </row>
    <row r="21" spans="1:10" ht="15">
      <c r="A21" s="318" t="s">
        <v>112</v>
      </c>
      <c r="B21" s="23"/>
      <c r="C21" s="298"/>
      <c r="D21" s="298"/>
      <c r="E21" s="298"/>
      <c r="F21" s="298"/>
      <c r="G21" s="298"/>
      <c r="H21" s="298"/>
      <c r="I21" s="298"/>
      <c r="J21" s="298"/>
    </row>
    <row r="22" spans="1:10" ht="15">
      <c r="A22" s="318" t="s">
        <v>113</v>
      </c>
      <c r="B22" s="435"/>
      <c r="C22" s="298"/>
      <c r="D22" s="298"/>
      <c r="E22" s="298"/>
      <c r="F22" s="298"/>
      <c r="G22" s="298"/>
      <c r="H22" s="298"/>
      <c r="I22" s="298"/>
      <c r="J22" s="298"/>
    </row>
    <row r="23" spans="1:10" ht="15">
      <c r="A23" s="318" t="s">
        <v>114</v>
      </c>
      <c r="B23" s="23">
        <v>4672.5600000000004</v>
      </c>
      <c r="C23" s="298"/>
      <c r="D23" s="298"/>
      <c r="E23" s="298"/>
      <c r="F23" s="298"/>
      <c r="G23" s="298"/>
      <c r="H23" s="298"/>
      <c r="I23" s="298"/>
      <c r="J23" s="435">
        <v>3047.71</v>
      </c>
    </row>
    <row r="24" spans="1:10" ht="15">
      <c r="A24" s="317" t="s">
        <v>115</v>
      </c>
      <c r="B24" s="76">
        <f>SUM(B25:B31)</f>
        <v>3337.5</v>
      </c>
      <c r="C24" s="76">
        <f t="shared" ref="C24:J24" si="5">SUM(C25:C31)</f>
        <v>0</v>
      </c>
      <c r="D24" s="76">
        <f t="shared" si="5"/>
        <v>0</v>
      </c>
      <c r="E24" s="76">
        <f t="shared" si="5"/>
        <v>0</v>
      </c>
      <c r="F24" s="76">
        <f t="shared" si="5"/>
        <v>0</v>
      </c>
      <c r="G24" s="76">
        <f t="shared" si="5"/>
        <v>0</v>
      </c>
      <c r="H24" s="76">
        <f t="shared" si="5"/>
        <v>0</v>
      </c>
      <c r="I24" s="76">
        <f t="shared" si="5"/>
        <v>0</v>
      </c>
      <c r="J24" s="76">
        <f t="shared" si="5"/>
        <v>0</v>
      </c>
    </row>
    <row r="25" spans="1:10" ht="15">
      <c r="A25" s="318" t="s">
        <v>513</v>
      </c>
      <c r="B25" s="298"/>
      <c r="C25" s="298"/>
      <c r="D25" s="298"/>
      <c r="E25" s="298"/>
      <c r="F25" s="298"/>
      <c r="G25" s="298"/>
      <c r="H25" s="298"/>
      <c r="I25" s="298"/>
      <c r="J25" s="298"/>
    </row>
    <row r="26" spans="1:10" ht="15">
      <c r="A26" s="318" t="s">
        <v>239</v>
      </c>
      <c r="B26" s="298"/>
      <c r="C26" s="298"/>
      <c r="D26" s="298"/>
      <c r="E26" s="298"/>
      <c r="F26" s="298"/>
      <c r="G26" s="298"/>
      <c r="H26" s="298"/>
      <c r="I26" s="298"/>
      <c r="J26" s="298"/>
    </row>
    <row r="27" spans="1:10" ht="15">
      <c r="A27" s="318" t="s">
        <v>240</v>
      </c>
      <c r="B27" s="298"/>
      <c r="C27" s="298"/>
      <c r="D27" s="298"/>
      <c r="E27" s="298"/>
      <c r="F27" s="298"/>
      <c r="G27" s="298"/>
      <c r="H27" s="298"/>
      <c r="I27" s="298"/>
      <c r="J27" s="298"/>
    </row>
    <row r="28" spans="1:10" ht="15">
      <c r="A28" s="318" t="s">
        <v>241</v>
      </c>
      <c r="B28" s="298"/>
      <c r="C28" s="298"/>
      <c r="D28" s="298"/>
      <c r="E28" s="298"/>
      <c r="F28" s="298"/>
      <c r="G28" s="298"/>
      <c r="H28" s="298"/>
      <c r="I28" s="298"/>
      <c r="J28" s="298"/>
    </row>
    <row r="29" spans="1:10" ht="15">
      <c r="A29" s="318" t="s">
        <v>242</v>
      </c>
      <c r="B29" s="298"/>
      <c r="C29" s="298"/>
      <c r="D29" s="298"/>
      <c r="E29" s="298"/>
      <c r="F29" s="298"/>
      <c r="G29" s="298"/>
      <c r="H29" s="298"/>
      <c r="I29" s="298"/>
      <c r="J29" s="298"/>
    </row>
    <row r="30" spans="1:10" ht="15">
      <c r="A30" s="318" t="s">
        <v>243</v>
      </c>
      <c r="B30" s="298"/>
      <c r="C30" s="298"/>
      <c r="D30" s="298"/>
      <c r="E30" s="298"/>
      <c r="F30" s="298"/>
      <c r="G30" s="298"/>
      <c r="H30" s="298"/>
      <c r="I30" s="298"/>
      <c r="J30" s="298"/>
    </row>
    <row r="31" spans="1:10" ht="15">
      <c r="A31" s="318" t="s">
        <v>244</v>
      </c>
      <c r="B31" s="298">
        <v>3337.5</v>
      </c>
      <c r="C31" s="298"/>
      <c r="D31" s="298"/>
      <c r="E31" s="298"/>
      <c r="F31" s="298"/>
      <c r="G31" s="298"/>
      <c r="H31" s="298"/>
      <c r="I31" s="298"/>
      <c r="J31" s="447">
        <v>0</v>
      </c>
    </row>
    <row r="32" spans="1:10" ht="15">
      <c r="A32" s="317" t="s">
        <v>116</v>
      </c>
      <c r="B32" s="76">
        <f>SUM(B33:B35)</f>
        <v>0</v>
      </c>
      <c r="C32" s="76">
        <f>SUM(C33:C35)</f>
        <v>0</v>
      </c>
      <c r="D32" s="76">
        <f t="shared" ref="D32:J32" si="6">SUM(D33:D35)</f>
        <v>0</v>
      </c>
      <c r="E32" s="76">
        <f>SUM(E33:E35)</f>
        <v>0</v>
      </c>
      <c r="F32" s="76">
        <f t="shared" si="6"/>
        <v>0</v>
      </c>
      <c r="G32" s="76">
        <f>SUM(G33:G35)</f>
        <v>0</v>
      </c>
      <c r="H32" s="76">
        <f>SUM(H33:H35)</f>
        <v>0</v>
      </c>
      <c r="I32" s="76">
        <f>SUM(I33:I35)</f>
        <v>0</v>
      </c>
      <c r="J32" s="76">
        <f t="shared" si="6"/>
        <v>0</v>
      </c>
    </row>
    <row r="33" spans="1:10" ht="15">
      <c r="A33" s="318" t="s">
        <v>245</v>
      </c>
      <c r="B33" s="298"/>
      <c r="C33" s="298"/>
      <c r="D33" s="298"/>
      <c r="E33" s="298"/>
      <c r="F33" s="298"/>
      <c r="G33" s="298"/>
      <c r="H33" s="298"/>
      <c r="I33" s="298"/>
      <c r="J33" s="298"/>
    </row>
    <row r="34" spans="1:10" ht="15">
      <c r="A34" s="318" t="s">
        <v>246</v>
      </c>
      <c r="B34" s="298"/>
      <c r="C34" s="298"/>
      <c r="D34" s="298"/>
      <c r="E34" s="298"/>
      <c r="F34" s="298"/>
      <c r="G34" s="298"/>
      <c r="H34" s="298"/>
      <c r="I34" s="298"/>
      <c r="J34" s="298"/>
    </row>
    <row r="35" spans="1:10" ht="15">
      <c r="A35" s="318" t="s">
        <v>247</v>
      </c>
      <c r="B35" s="298"/>
      <c r="C35" s="298"/>
      <c r="D35" s="298"/>
      <c r="E35" s="298"/>
      <c r="F35" s="298"/>
      <c r="G35" s="298"/>
      <c r="H35" s="298"/>
      <c r="I35" s="298"/>
      <c r="J35" s="298"/>
    </row>
    <row r="36" spans="1:10" ht="15">
      <c r="A36" s="317" t="s">
        <v>117</v>
      </c>
      <c r="B36" s="76">
        <f t="shared" ref="B36:J36" si="7">SUM(B37:B39,B42)</f>
        <v>0</v>
      </c>
      <c r="C36" s="76">
        <f t="shared" si="7"/>
        <v>0</v>
      </c>
      <c r="D36" s="76">
        <f t="shared" si="7"/>
        <v>0</v>
      </c>
      <c r="E36" s="76">
        <f t="shared" si="7"/>
        <v>0</v>
      </c>
      <c r="F36" s="76">
        <f t="shared" si="7"/>
        <v>0</v>
      </c>
      <c r="G36" s="76">
        <f t="shared" si="7"/>
        <v>0</v>
      </c>
      <c r="H36" s="76">
        <f t="shared" si="7"/>
        <v>0</v>
      </c>
      <c r="I36" s="76">
        <f t="shared" si="7"/>
        <v>0</v>
      </c>
      <c r="J36" s="76">
        <f t="shared" si="7"/>
        <v>0</v>
      </c>
    </row>
    <row r="37" spans="1:10" ht="15">
      <c r="A37" s="318" t="s">
        <v>118</v>
      </c>
      <c r="B37" s="298"/>
      <c r="C37" s="298"/>
      <c r="D37" s="298"/>
      <c r="E37" s="298"/>
      <c r="F37" s="298"/>
      <c r="G37" s="298"/>
      <c r="H37" s="298"/>
      <c r="I37" s="298"/>
      <c r="J37" s="298"/>
    </row>
    <row r="38" spans="1:10" ht="15">
      <c r="A38" s="318" t="s">
        <v>119</v>
      </c>
      <c r="B38" s="298"/>
      <c r="C38" s="298"/>
      <c r="D38" s="298"/>
      <c r="E38" s="298"/>
      <c r="F38" s="298"/>
      <c r="G38" s="298"/>
      <c r="H38" s="298"/>
      <c r="I38" s="298"/>
      <c r="J38" s="298"/>
    </row>
    <row r="39" spans="1:10" ht="15">
      <c r="A39" s="318" t="s">
        <v>120</v>
      </c>
      <c r="B39" s="314">
        <f t="shared" ref="B39:J39" si="8">SUM(B40:B41)</f>
        <v>0</v>
      </c>
      <c r="C39" s="314">
        <f t="shared" si="8"/>
        <v>0</v>
      </c>
      <c r="D39" s="314">
        <f t="shared" si="8"/>
        <v>0</v>
      </c>
      <c r="E39" s="314">
        <f t="shared" si="8"/>
        <v>0</v>
      </c>
      <c r="F39" s="314">
        <f t="shared" si="8"/>
        <v>0</v>
      </c>
      <c r="G39" s="314">
        <f t="shared" si="8"/>
        <v>0</v>
      </c>
      <c r="H39" s="314">
        <f t="shared" si="8"/>
        <v>0</v>
      </c>
      <c r="I39" s="314">
        <f t="shared" si="8"/>
        <v>0</v>
      </c>
      <c r="J39" s="314">
        <f t="shared" si="8"/>
        <v>0</v>
      </c>
    </row>
    <row r="40" spans="1:10" ht="30">
      <c r="A40" s="318" t="s">
        <v>373</v>
      </c>
      <c r="B40" s="298"/>
      <c r="C40" s="298"/>
      <c r="D40" s="298"/>
      <c r="E40" s="298"/>
      <c r="F40" s="298"/>
      <c r="G40" s="298"/>
      <c r="H40" s="298"/>
      <c r="I40" s="298"/>
      <c r="J40" s="298"/>
    </row>
    <row r="41" spans="1:10" ht="15">
      <c r="A41" s="318" t="s">
        <v>121</v>
      </c>
      <c r="B41" s="298"/>
      <c r="C41" s="298"/>
      <c r="D41" s="298"/>
      <c r="E41" s="298"/>
      <c r="F41" s="298"/>
      <c r="G41" s="298"/>
      <c r="H41" s="298"/>
      <c r="I41" s="298"/>
      <c r="J41" s="298"/>
    </row>
    <row r="42" spans="1:10" ht="15">
      <c r="A42" s="318" t="s">
        <v>122</v>
      </c>
      <c r="B42" s="298"/>
      <c r="C42" s="298"/>
      <c r="D42" s="298"/>
      <c r="E42" s="298"/>
      <c r="F42" s="298"/>
      <c r="G42" s="298"/>
      <c r="H42" s="298"/>
      <c r="I42" s="298"/>
      <c r="J42" s="298"/>
    </row>
    <row r="43" spans="1:10" ht="15">
      <c r="A43" s="319"/>
      <c r="B43" s="319"/>
      <c r="C43" s="319"/>
      <c r="D43" s="319"/>
      <c r="E43" s="319"/>
      <c r="F43" s="319"/>
      <c r="G43" s="319"/>
      <c r="H43" s="319"/>
      <c r="I43" s="319"/>
      <c r="J43" s="319"/>
    </row>
    <row r="44" spans="1:10" s="303" customFormat="1"/>
    <row r="45" spans="1:10" s="303" customFormat="1">
      <c r="A45" s="308"/>
    </row>
    <row r="46" spans="1:10" s="2" customFormat="1" ht="15">
      <c r="A46" s="66" t="s">
        <v>93</v>
      </c>
      <c r="D46" s="253"/>
    </row>
    <row r="47" spans="1:10" s="2" customFormat="1" ht="15">
      <c r="D47" s="259"/>
      <c r="E47" s="259"/>
      <c r="F47" s="259"/>
      <c r="G47" s="259"/>
      <c r="I47" s="259"/>
    </row>
    <row r="48" spans="1:10" s="2" customFormat="1" ht="15">
      <c r="B48" s="65"/>
      <c r="C48" s="65"/>
      <c r="F48" s="65"/>
      <c r="G48" s="311"/>
      <c r="H48" s="65"/>
      <c r="I48" s="259"/>
      <c r="J48" s="259"/>
    </row>
    <row r="49" spans="1:10" s="2" customFormat="1" ht="15">
      <c r="B49" s="64" t="s">
        <v>248</v>
      </c>
      <c r="F49" s="12" t="s">
        <v>253</v>
      </c>
      <c r="G49" s="312"/>
      <c r="I49" s="259"/>
      <c r="J49" s="259"/>
    </row>
    <row r="50" spans="1:10" s="2" customFormat="1" ht="15">
      <c r="B50" s="60" t="s">
        <v>123</v>
      </c>
      <c r="F50" s="2" t="s">
        <v>249</v>
      </c>
      <c r="G50" s="259"/>
      <c r="I50" s="259"/>
      <c r="J50" s="259"/>
    </row>
    <row r="51" spans="1:10" s="259" customFormat="1" ht="15">
      <c r="A51" s="2"/>
      <c r="B51" s="308"/>
      <c r="H51" s="308"/>
    </row>
    <row r="52" spans="1:10" s="2" customFormat="1" ht="15">
      <c r="A52" s="11"/>
      <c r="B52" s="11"/>
      <c r="C52" s="11"/>
    </row>
    <row r="53" spans="1:10" ht="15">
      <c r="A53" s="319"/>
      <c r="B53" s="319"/>
      <c r="C53" s="319"/>
      <c r="D53" s="319"/>
      <c r="E53" s="319"/>
      <c r="F53" s="319"/>
      <c r="G53" s="319"/>
      <c r="H53" s="319"/>
      <c r="I53" s="319"/>
      <c r="J53" s="319"/>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45"/>
  <sheetViews>
    <sheetView showGridLines="0" view="pageBreakPreview" zoomScale="80" zoomScaleNormal="100" zoomScaleSheetLayoutView="80" workbookViewId="0">
      <selection activeCell="D9" sqref="D9:D35"/>
    </sheetView>
  </sheetViews>
  <sheetFormatPr defaultColWidth="9.140625" defaultRowHeight="15"/>
  <cols>
    <col min="1" max="1" width="16.28515625" style="2" customWidth="1"/>
    <col min="2" max="2" width="80" style="2" customWidth="1"/>
    <col min="3" max="3" width="16.140625" style="2" customWidth="1"/>
    <col min="4" max="4" width="14.7109375" style="2" customWidth="1"/>
    <col min="5" max="5" width="15.85546875" style="2" bestFit="1" customWidth="1"/>
    <col min="6" max="16384" width="9.140625" style="2"/>
  </cols>
  <sheetData>
    <row r="1" spans="1:5">
      <c r="A1" s="69" t="s">
        <v>479</v>
      </c>
      <c r="B1" s="70"/>
      <c r="C1" s="578" t="s">
        <v>94</v>
      </c>
      <c r="D1" s="578"/>
    </row>
    <row r="2" spans="1:5">
      <c r="A2" s="70" t="s">
        <v>124</v>
      </c>
      <c r="B2" s="70"/>
      <c r="C2" s="576" t="str">
        <f>'ფორმა N1'!M2</f>
        <v>01.01.2021-12.31.2021</v>
      </c>
      <c r="D2" s="577"/>
    </row>
    <row r="3" spans="1:5">
      <c r="A3" s="69"/>
      <c r="B3" s="70"/>
      <c r="C3" s="255"/>
      <c r="D3" s="255"/>
    </row>
    <row r="4" spans="1:5">
      <c r="A4" s="71" t="s">
        <v>254</v>
      </c>
      <c r="B4" s="95"/>
      <c r="C4" s="96"/>
      <c r="D4" s="70"/>
    </row>
    <row r="5" spans="1:5">
      <c r="A5" s="174" t="str">
        <f>'ფორმა N1'!D4</f>
        <v>მპგ" ელენე ხოშტარია-დროა"</v>
      </c>
      <c r="B5" s="12"/>
      <c r="C5" s="12"/>
    </row>
    <row r="6" spans="1:5">
      <c r="A6" s="97"/>
      <c r="B6" s="97"/>
      <c r="C6" s="97"/>
      <c r="D6" s="98"/>
    </row>
    <row r="7" spans="1:5">
      <c r="A7" s="70"/>
      <c r="B7" s="70"/>
      <c r="C7" s="70"/>
      <c r="D7" s="70"/>
    </row>
    <row r="8" spans="1:5" s="6" customFormat="1" ht="39" customHeight="1">
      <c r="A8" s="99" t="s">
        <v>64</v>
      </c>
      <c r="B8" s="73" t="s">
        <v>230</v>
      </c>
      <c r="C8" s="73" t="s">
        <v>66</v>
      </c>
      <c r="D8" s="73" t="s">
        <v>67</v>
      </c>
    </row>
    <row r="9" spans="1:5" s="7" customFormat="1" ht="16.5" customHeight="1">
      <c r="A9" s="175">
        <v>1</v>
      </c>
      <c r="B9" s="175" t="s">
        <v>65</v>
      </c>
      <c r="C9" s="79">
        <f>SUM(C10,C26)</f>
        <v>40714.35</v>
      </c>
      <c r="D9" s="79">
        <f>SUM(D10,D26)</f>
        <v>18111.349999999999</v>
      </c>
    </row>
    <row r="10" spans="1:5" s="7" customFormat="1" ht="16.5" customHeight="1">
      <c r="A10" s="81">
        <v>1.1000000000000001</v>
      </c>
      <c r="B10" s="81" t="s">
        <v>69</v>
      </c>
      <c r="C10" s="79">
        <f>SUM(C11,C12,C16,C19,C25,)</f>
        <v>18111.349999999999</v>
      </c>
      <c r="D10" s="79">
        <f>SUM(D11,D12,D16,D19,D24,D25)</f>
        <v>18111.349999999999</v>
      </c>
    </row>
    <row r="11" spans="1:5" s="9" customFormat="1" ht="16.5" customHeight="1">
      <c r="A11" s="82" t="s">
        <v>30</v>
      </c>
      <c r="B11" s="82" t="s">
        <v>68</v>
      </c>
      <c r="C11" s="8"/>
      <c r="D11" s="8"/>
    </row>
    <row r="12" spans="1:5" s="10" customFormat="1" ht="16.5" customHeight="1">
      <c r="A12" s="82" t="s">
        <v>31</v>
      </c>
      <c r="B12" s="82" t="s">
        <v>283</v>
      </c>
      <c r="C12" s="100">
        <f>SUM(C13:C15)</f>
        <v>18111.349999999999</v>
      </c>
      <c r="D12" s="100">
        <f>SUM(D13:D15)</f>
        <v>18111.349999999999</v>
      </c>
      <c r="E12" s="63"/>
    </row>
    <row r="13" spans="1:5" s="3" customFormat="1" ht="16.5" customHeight="1">
      <c r="A13" s="91" t="s">
        <v>70</v>
      </c>
      <c r="B13" s="91" t="s">
        <v>286</v>
      </c>
      <c r="C13" s="8">
        <v>18111.349999999999</v>
      </c>
      <c r="D13" s="8">
        <v>18111.349999999999</v>
      </c>
    </row>
    <row r="14" spans="1:5" s="3" customFormat="1" ht="16.5" customHeight="1">
      <c r="A14" s="91" t="s">
        <v>408</v>
      </c>
      <c r="B14" s="91" t="s">
        <v>407</v>
      </c>
      <c r="C14" s="8"/>
      <c r="D14" s="8"/>
    </row>
    <row r="15" spans="1:5" s="3" customFormat="1" ht="16.5" customHeight="1">
      <c r="A15" s="91" t="s">
        <v>409</v>
      </c>
      <c r="B15" s="91" t="s">
        <v>83</v>
      </c>
      <c r="C15" s="8"/>
      <c r="D15" s="8"/>
    </row>
    <row r="16" spans="1:5" s="3" customFormat="1" ht="16.5" customHeight="1">
      <c r="A16" s="82" t="s">
        <v>71</v>
      </c>
      <c r="B16" s="82" t="s">
        <v>72</v>
      </c>
      <c r="C16" s="100">
        <f>SUM(C17:C18)</f>
        <v>0</v>
      </c>
      <c r="D16" s="100">
        <f>SUM(D17:D18)</f>
        <v>0</v>
      </c>
    </row>
    <row r="17" spans="1:4" s="3" customFormat="1" ht="16.5" customHeight="1">
      <c r="A17" s="91" t="s">
        <v>73</v>
      </c>
      <c r="B17" s="91" t="s">
        <v>75</v>
      </c>
      <c r="C17" s="8"/>
      <c r="D17" s="8"/>
    </row>
    <row r="18" spans="1:4" s="3" customFormat="1" ht="32.25" customHeight="1">
      <c r="A18" s="91" t="s">
        <v>74</v>
      </c>
      <c r="B18" s="91" t="s">
        <v>449</v>
      </c>
      <c r="C18" s="8"/>
      <c r="D18" s="8"/>
    </row>
    <row r="19" spans="1:4" s="3" customFormat="1" ht="16.5" customHeight="1">
      <c r="A19" s="82" t="s">
        <v>76</v>
      </c>
      <c r="B19" s="82" t="s">
        <v>363</v>
      </c>
      <c r="C19" s="100">
        <f>SUM(C20:C23)</f>
        <v>0</v>
      </c>
      <c r="D19" s="100">
        <f>SUM(D20:D23)</f>
        <v>0</v>
      </c>
    </row>
    <row r="20" spans="1:4" s="3" customFormat="1" ht="16.5" customHeight="1">
      <c r="A20" s="91" t="s">
        <v>77</v>
      </c>
      <c r="B20" s="91" t="s">
        <v>505</v>
      </c>
      <c r="C20" s="8"/>
      <c r="D20" s="8"/>
    </row>
    <row r="21" spans="1:4" s="3" customFormat="1" ht="30">
      <c r="A21" s="91" t="s">
        <v>78</v>
      </c>
      <c r="B21" s="91" t="s">
        <v>415</v>
      </c>
      <c r="C21" s="8"/>
      <c r="D21" s="8"/>
    </row>
    <row r="22" spans="1:4" s="3" customFormat="1">
      <c r="A22" s="91" t="s">
        <v>79</v>
      </c>
      <c r="B22" s="91" t="s">
        <v>434</v>
      </c>
      <c r="C22" s="8"/>
      <c r="D22" s="8"/>
    </row>
    <row r="23" spans="1:4" s="3" customFormat="1">
      <c r="A23" s="91" t="s">
        <v>80</v>
      </c>
      <c r="B23" s="91" t="s">
        <v>480</v>
      </c>
      <c r="C23" s="8"/>
      <c r="D23" s="8"/>
    </row>
    <row r="24" spans="1:4" s="3" customFormat="1" ht="16.5" customHeight="1">
      <c r="A24" s="82" t="s">
        <v>81</v>
      </c>
      <c r="B24" s="82" t="s">
        <v>377</v>
      </c>
      <c r="C24" s="189"/>
      <c r="D24" s="8"/>
    </row>
    <row r="25" spans="1:4" s="3" customFormat="1">
      <c r="A25" s="82" t="s">
        <v>232</v>
      </c>
      <c r="B25" s="82" t="s">
        <v>383</v>
      </c>
      <c r="C25" s="8"/>
      <c r="D25" s="434"/>
    </row>
    <row r="26" spans="1:4" ht="16.5" customHeight="1">
      <c r="A26" s="81">
        <v>1.2</v>
      </c>
      <c r="B26" s="81" t="s">
        <v>82</v>
      </c>
      <c r="C26" s="79">
        <f>SUM(C27,C31,C35)</f>
        <v>22603</v>
      </c>
      <c r="D26" s="79">
        <f>SUM(D27,D31,D35)</f>
        <v>0</v>
      </c>
    </row>
    <row r="27" spans="1:4" ht="16.5" customHeight="1">
      <c r="A27" s="82" t="s">
        <v>32</v>
      </c>
      <c r="B27" s="82" t="s">
        <v>286</v>
      </c>
      <c r="C27" s="100">
        <f>SUM(C28:C30)</f>
        <v>22603</v>
      </c>
      <c r="D27" s="100">
        <f>SUM(D28:D30)</f>
        <v>0</v>
      </c>
    </row>
    <row r="28" spans="1:4">
      <c r="A28" s="177" t="s">
        <v>84</v>
      </c>
      <c r="B28" s="177" t="s">
        <v>284</v>
      </c>
      <c r="C28" s="8"/>
      <c r="D28" s="8"/>
    </row>
    <row r="29" spans="1:4">
      <c r="A29" s="177" t="s">
        <v>85</v>
      </c>
      <c r="B29" s="177" t="s">
        <v>287</v>
      </c>
      <c r="D29" s="8"/>
    </row>
    <row r="30" spans="1:4">
      <c r="A30" s="177" t="s">
        <v>384</v>
      </c>
      <c r="B30" s="177" t="s">
        <v>285</v>
      </c>
      <c r="C30" s="8">
        <v>22603</v>
      </c>
      <c r="D30" s="8"/>
    </row>
    <row r="31" spans="1:4">
      <c r="A31" s="82" t="s">
        <v>33</v>
      </c>
      <c r="B31" s="82" t="s">
        <v>407</v>
      </c>
      <c r="C31" s="100">
        <f>SUM(C32:C34)</f>
        <v>0</v>
      </c>
      <c r="D31" s="100">
        <f>SUM(D32:D34)</f>
        <v>0</v>
      </c>
    </row>
    <row r="32" spans="1:4">
      <c r="A32" s="177" t="s">
        <v>12</v>
      </c>
      <c r="B32" s="177" t="s">
        <v>410</v>
      </c>
      <c r="C32" s="8"/>
      <c r="D32" s="8"/>
    </row>
    <row r="33" spans="1:9">
      <c r="A33" s="177" t="s">
        <v>13</v>
      </c>
      <c r="B33" s="177" t="s">
        <v>411</v>
      </c>
      <c r="C33" s="8"/>
      <c r="D33" s="8"/>
    </row>
    <row r="34" spans="1:9">
      <c r="A34" s="177" t="s">
        <v>261</v>
      </c>
      <c r="B34" s="177" t="s">
        <v>412</v>
      </c>
      <c r="C34" s="8"/>
      <c r="D34" s="8"/>
    </row>
    <row r="35" spans="1:9" ht="31.5" customHeight="1">
      <c r="A35" s="82" t="s">
        <v>34</v>
      </c>
      <c r="B35" s="187" t="s">
        <v>440</v>
      </c>
      <c r="C35" s="8"/>
      <c r="D35" s="434"/>
    </row>
    <row r="36" spans="1:9">
      <c r="A36" s="1"/>
      <c r="D36" s="24"/>
      <c r="E36" s="102"/>
      <c r="F36" s="24"/>
    </row>
    <row r="37" spans="1:9">
      <c r="D37" s="24"/>
      <c r="E37" s="102"/>
      <c r="F37" s="24"/>
    </row>
    <row r="38" spans="1:9">
      <c r="D38" s="24"/>
      <c r="E38" s="102"/>
      <c r="F38" s="24"/>
    </row>
    <row r="39" spans="1:9">
      <c r="A39" s="64" t="s">
        <v>93</v>
      </c>
      <c r="D39" s="24"/>
      <c r="E39" s="102"/>
      <c r="F39" s="24"/>
    </row>
    <row r="40" spans="1:9">
      <c r="D40" s="24"/>
      <c r="E40" s="548"/>
      <c r="F40" s="548"/>
      <c r="G40" s="259"/>
      <c r="H40" s="259"/>
      <c r="I40" s="259"/>
    </row>
    <row r="41" spans="1:9">
      <c r="D41" s="103"/>
      <c r="E41" s="548"/>
      <c r="F41" s="548"/>
      <c r="G41" s="259"/>
      <c r="H41" s="259"/>
      <c r="I41" s="259"/>
    </row>
    <row r="42" spans="1:9">
      <c r="A42" s="259"/>
      <c r="B42" s="64" t="s">
        <v>251</v>
      </c>
      <c r="D42" s="103"/>
      <c r="E42" s="548"/>
      <c r="F42" s="548"/>
      <c r="G42" s="259"/>
      <c r="H42" s="259"/>
      <c r="I42" s="259"/>
    </row>
    <row r="43" spans="1:9">
      <c r="A43" s="259"/>
      <c r="B43" s="2" t="s">
        <v>250</v>
      </c>
      <c r="D43" s="103"/>
      <c r="E43" s="548"/>
      <c r="F43" s="548"/>
      <c r="G43" s="259"/>
      <c r="H43" s="259"/>
      <c r="I43" s="259"/>
    </row>
    <row r="44" spans="1:9" s="259" customFormat="1" ht="12.75">
      <c r="B44" s="60" t="s">
        <v>123</v>
      </c>
      <c r="D44" s="548"/>
      <c r="E44" s="548"/>
      <c r="F44" s="548"/>
    </row>
    <row r="45" spans="1:9">
      <c r="D45" s="24"/>
      <c r="E45" s="102"/>
      <c r="F45"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FF00"/>
    <pageSetUpPr fitToPage="1"/>
  </sheetPr>
  <dimension ref="A1:L35"/>
  <sheetViews>
    <sheetView showGridLines="0" view="pageBreakPreview" zoomScale="80" zoomScaleNormal="100" zoomScaleSheetLayoutView="80" workbookViewId="0">
      <selection activeCell="C17" sqref="C17"/>
    </sheetView>
  </sheetViews>
  <sheetFormatPr defaultColWidth="9.140625" defaultRowHeight="12.75"/>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8" customWidth="1"/>
    <col min="11" max="11" width="12.7109375" style="58" customWidth="1"/>
    <col min="12" max="12" width="9.140625" style="59"/>
    <col min="13" max="16384" width="9.140625" style="22"/>
  </cols>
  <sheetData>
    <row r="1" spans="1:12" s="21" customFormat="1" ht="15">
      <c r="A1" s="622" t="s">
        <v>475</v>
      </c>
      <c r="B1" s="622"/>
      <c r="C1" s="622"/>
      <c r="D1" s="622"/>
      <c r="E1" s="123"/>
      <c r="F1" s="123"/>
      <c r="G1" s="129"/>
      <c r="H1" s="94" t="s">
        <v>182</v>
      </c>
      <c r="I1" s="129"/>
      <c r="J1" s="61"/>
      <c r="K1" s="61"/>
      <c r="L1" s="61"/>
    </row>
    <row r="2" spans="1:12" s="21" customFormat="1" ht="15">
      <c r="A2" s="98" t="s">
        <v>124</v>
      </c>
      <c r="B2" s="123"/>
      <c r="C2" s="123"/>
      <c r="D2" s="123">
        <v>10</v>
      </c>
      <c r="E2" s="123"/>
      <c r="F2" s="123"/>
      <c r="G2" s="130"/>
      <c r="H2" s="131" t="str">
        <f>'ფორმა N1'!M2</f>
        <v>01.01.2021-12.31.2021</v>
      </c>
      <c r="I2" s="130"/>
      <c r="J2" s="61"/>
      <c r="K2" s="61"/>
      <c r="L2" s="61"/>
    </row>
    <row r="3" spans="1:12" s="21" customFormat="1" ht="15">
      <c r="A3" s="123"/>
      <c r="B3" s="123"/>
      <c r="C3" s="123"/>
      <c r="D3" s="123"/>
      <c r="E3" s="123"/>
      <c r="F3" s="123"/>
      <c r="G3" s="130"/>
      <c r="H3" s="126"/>
      <c r="I3" s="130"/>
      <c r="J3" s="61"/>
      <c r="K3" s="61"/>
      <c r="L3" s="61"/>
    </row>
    <row r="4" spans="1:12" s="2" customFormat="1" ht="15">
      <c r="A4" s="70" t="str">
        <f>'ფორმა N2'!A4</f>
        <v>ანგარიშვალდებული პირის დასახელება:</v>
      </c>
      <c r="B4" s="70"/>
      <c r="C4" s="70"/>
      <c r="D4" s="70"/>
      <c r="E4" s="123"/>
      <c r="F4" s="123"/>
      <c r="G4" s="123"/>
      <c r="H4" s="123"/>
      <c r="I4" s="129"/>
      <c r="J4" s="58"/>
      <c r="K4" s="58"/>
      <c r="L4" s="21"/>
    </row>
    <row r="5" spans="1:12" s="2" customFormat="1" ht="15">
      <c r="A5" s="110" t="str">
        <f>'ფორმა N1'!D4</f>
        <v>მპგ" ელენე ხოშტარია-დროა"</v>
      </c>
      <c r="B5" s="111"/>
      <c r="C5" s="111"/>
      <c r="D5" s="111"/>
      <c r="E5" s="132"/>
      <c r="F5" s="133"/>
      <c r="G5" s="133"/>
      <c r="H5" s="133"/>
      <c r="I5" s="129"/>
      <c r="J5" s="58"/>
      <c r="K5" s="58"/>
      <c r="L5" s="12"/>
    </row>
    <row r="6" spans="1:12" s="21" customFormat="1">
      <c r="A6" s="127"/>
      <c r="B6" s="128"/>
      <c r="C6" s="128"/>
      <c r="D6" s="128"/>
      <c r="E6" s="123"/>
      <c r="F6" s="123"/>
      <c r="G6" s="123"/>
      <c r="H6" s="123"/>
      <c r="I6" s="129"/>
      <c r="J6" s="58"/>
      <c r="K6" s="58"/>
      <c r="L6" s="58"/>
    </row>
    <row r="7" spans="1:12" ht="30">
      <c r="A7" s="120" t="s">
        <v>64</v>
      </c>
      <c r="B7" s="120" t="s">
        <v>339</v>
      </c>
      <c r="C7" s="121" t="s">
        <v>340</v>
      </c>
      <c r="D7" s="121" t="s">
        <v>216</v>
      </c>
      <c r="E7" s="121" t="s">
        <v>221</v>
      </c>
      <c r="F7" s="121" t="s">
        <v>222</v>
      </c>
      <c r="G7" s="121" t="s">
        <v>223</v>
      </c>
      <c r="H7" s="121" t="s">
        <v>224</v>
      </c>
      <c r="I7" s="129"/>
    </row>
    <row r="8" spans="1:12" ht="15">
      <c r="A8" s="120">
        <v>1</v>
      </c>
      <c r="B8" s="120">
        <v>2</v>
      </c>
      <c r="C8" s="121">
        <v>3</v>
      </c>
      <c r="D8" s="120">
        <v>4</v>
      </c>
      <c r="E8" s="121">
        <v>5</v>
      </c>
      <c r="F8" s="120">
        <v>6</v>
      </c>
      <c r="G8" s="121">
        <v>7</v>
      </c>
      <c r="H8" s="121">
        <v>8</v>
      </c>
      <c r="I8" s="129"/>
    </row>
    <row r="9" spans="1:12" s="455" customFormat="1" ht="28.5" customHeight="1">
      <c r="A9" s="448">
        <v>1</v>
      </c>
      <c r="B9" s="449" t="s">
        <v>219</v>
      </c>
      <c r="C9" s="450" t="s">
        <v>806</v>
      </c>
      <c r="D9" s="450" t="s">
        <v>807</v>
      </c>
      <c r="E9" s="451">
        <v>62.59</v>
      </c>
      <c r="F9" s="452">
        <v>930</v>
      </c>
      <c r="G9" s="450" t="s">
        <v>808</v>
      </c>
      <c r="H9" s="453" t="s">
        <v>809</v>
      </c>
      <c r="I9" s="129"/>
      <c r="J9" s="58"/>
      <c r="K9" s="58"/>
      <c r="L9" s="454"/>
    </row>
    <row r="10" spans="1:12" s="455" customFormat="1" ht="28.5" customHeight="1">
      <c r="A10" s="448">
        <v>2</v>
      </c>
      <c r="B10" s="449" t="s">
        <v>219</v>
      </c>
      <c r="C10" s="453" t="s">
        <v>810</v>
      </c>
      <c r="D10" s="453" t="s">
        <v>811</v>
      </c>
      <c r="E10" s="456">
        <v>106</v>
      </c>
      <c r="F10" s="456">
        <v>1957.6874999999998</v>
      </c>
      <c r="G10" s="453" t="s">
        <v>812</v>
      </c>
      <c r="H10" s="453" t="s">
        <v>813</v>
      </c>
      <c r="I10" s="129"/>
      <c r="J10" s="58"/>
      <c r="K10" s="58"/>
      <c r="L10" s="454"/>
    </row>
    <row r="11" spans="1:12" s="455" customFormat="1" ht="30">
      <c r="A11" s="448">
        <v>3</v>
      </c>
      <c r="B11" s="449" t="s">
        <v>219</v>
      </c>
      <c r="C11" s="450" t="s">
        <v>814</v>
      </c>
      <c r="D11" s="450" t="s">
        <v>815</v>
      </c>
      <c r="E11" s="457">
        <v>116.9</v>
      </c>
      <c r="F11" s="456">
        <v>625</v>
      </c>
      <c r="G11" s="450" t="s">
        <v>816</v>
      </c>
      <c r="H11" s="453" t="s">
        <v>817</v>
      </c>
      <c r="I11" s="129"/>
      <c r="J11" s="58"/>
      <c r="K11" s="58"/>
      <c r="L11" s="454"/>
    </row>
    <row r="12" spans="1:12" s="455" customFormat="1" ht="30">
      <c r="A12" s="448">
        <v>4</v>
      </c>
      <c r="B12" s="458" t="s">
        <v>818</v>
      </c>
      <c r="C12" s="450" t="s">
        <v>819</v>
      </c>
      <c r="D12" s="450" t="s">
        <v>820</v>
      </c>
      <c r="E12" s="451">
        <v>123.23</v>
      </c>
      <c r="F12" s="456">
        <v>1100</v>
      </c>
      <c r="G12" s="138" t="s">
        <v>821</v>
      </c>
      <c r="H12" s="453" t="s">
        <v>822</v>
      </c>
      <c r="I12" s="129"/>
      <c r="J12" s="58"/>
      <c r="K12" s="58"/>
      <c r="L12" s="454"/>
    </row>
    <row r="13" spans="1:12" ht="15">
      <c r="A13" s="448">
        <v>5</v>
      </c>
      <c r="B13" s="23"/>
      <c r="C13" s="23"/>
      <c r="D13" s="23"/>
      <c r="E13" s="23"/>
      <c r="F13" s="23"/>
      <c r="G13" s="138"/>
      <c r="H13" s="23"/>
      <c r="I13" s="129"/>
    </row>
    <row r="14" spans="1:12" ht="15">
      <c r="A14" s="448">
        <v>6</v>
      </c>
      <c r="B14" s="23"/>
      <c r="C14" s="23"/>
      <c r="D14" s="23"/>
      <c r="E14" s="23"/>
      <c r="F14" s="23"/>
      <c r="G14" s="138"/>
      <c r="H14" s="23"/>
      <c r="I14" s="129"/>
    </row>
    <row r="15" spans="1:12" s="21" customFormat="1" ht="15">
      <c r="A15" s="448">
        <v>7</v>
      </c>
      <c r="B15" s="23"/>
      <c r="C15" s="23"/>
      <c r="D15" s="23"/>
      <c r="E15" s="23"/>
      <c r="F15" s="23"/>
      <c r="G15" s="138"/>
      <c r="H15" s="23"/>
      <c r="I15" s="129"/>
      <c r="J15" s="58"/>
      <c r="K15" s="58"/>
      <c r="L15" s="58"/>
    </row>
    <row r="16" spans="1:12" s="21" customFormat="1" ht="15">
      <c r="A16" s="448">
        <v>8</v>
      </c>
      <c r="B16" s="23"/>
      <c r="C16" s="23"/>
      <c r="D16" s="23"/>
      <c r="E16" s="23"/>
      <c r="F16" s="23"/>
      <c r="G16" s="138"/>
      <c r="H16" s="23"/>
      <c r="I16" s="129"/>
      <c r="J16" s="58"/>
      <c r="K16" s="58"/>
      <c r="L16" s="58"/>
    </row>
    <row r="17" spans="1:12" s="21" customFormat="1" ht="15">
      <c r="A17" s="448">
        <v>9</v>
      </c>
      <c r="B17" s="23"/>
      <c r="C17" s="23"/>
      <c r="D17" s="23"/>
      <c r="E17" s="23"/>
      <c r="F17" s="23"/>
      <c r="G17" s="138"/>
      <c r="H17" s="23"/>
      <c r="I17" s="129"/>
      <c r="J17" s="58"/>
      <c r="K17" s="58"/>
      <c r="L17" s="58"/>
    </row>
    <row r="18" spans="1:12" s="21" customFormat="1" ht="15">
      <c r="A18" s="448">
        <v>10</v>
      </c>
      <c r="B18" s="23"/>
      <c r="C18" s="23"/>
      <c r="D18" s="23"/>
      <c r="E18" s="23"/>
      <c r="F18" s="23"/>
      <c r="G18" s="138"/>
      <c r="H18" s="23"/>
      <c r="I18" s="129"/>
      <c r="J18" s="58"/>
      <c r="K18" s="58"/>
      <c r="L18" s="58"/>
    </row>
    <row r="19" spans="1:12" s="21" customFormat="1" ht="15">
      <c r="A19" s="448">
        <v>11</v>
      </c>
      <c r="B19" s="23"/>
      <c r="C19" s="23"/>
      <c r="D19" s="23"/>
      <c r="E19" s="23"/>
      <c r="F19" s="23"/>
      <c r="G19" s="138"/>
      <c r="H19" s="23"/>
      <c r="I19" s="129"/>
      <c r="J19" s="58"/>
      <c r="K19" s="58"/>
      <c r="L19" s="58"/>
    </row>
    <row r="20" spans="1:12" s="21" customFormat="1" ht="15">
      <c r="A20" s="448">
        <v>12</v>
      </c>
      <c r="B20" s="23"/>
      <c r="C20" s="23"/>
      <c r="D20" s="23"/>
      <c r="E20" s="23"/>
      <c r="F20" s="23"/>
      <c r="G20" s="138"/>
      <c r="H20" s="23"/>
      <c r="I20" s="129"/>
      <c r="J20" s="58"/>
      <c r="K20" s="58"/>
      <c r="L20" s="58"/>
    </row>
    <row r="21" spans="1:12" s="21" customFormat="1" ht="15">
      <c r="A21" s="448">
        <v>13</v>
      </c>
      <c r="B21" s="23"/>
      <c r="C21" s="23"/>
      <c r="D21" s="23"/>
      <c r="E21" s="23"/>
      <c r="F21" s="23"/>
      <c r="G21" s="138"/>
      <c r="H21" s="23"/>
      <c r="I21" s="129"/>
      <c r="J21" s="58"/>
      <c r="K21" s="58"/>
      <c r="L21" s="58"/>
    </row>
    <row r="22" spans="1:12" s="21" customFormat="1" ht="15">
      <c r="A22" s="448">
        <v>14</v>
      </c>
      <c r="B22" s="23"/>
      <c r="C22" s="23"/>
      <c r="D22" s="23"/>
      <c r="E22" s="23"/>
      <c r="F22" s="23"/>
      <c r="G22" s="138"/>
      <c r="H22" s="23"/>
      <c r="I22" s="129"/>
      <c r="J22" s="58"/>
      <c r="K22" s="58"/>
      <c r="L22" s="58"/>
    </row>
    <row r="23" spans="1:12" s="21" customFormat="1" ht="15">
      <c r="A23" s="448">
        <v>15</v>
      </c>
      <c r="B23" s="23"/>
      <c r="C23" s="23"/>
      <c r="D23" s="23"/>
      <c r="E23" s="23"/>
      <c r="F23" s="23"/>
      <c r="G23" s="138"/>
      <c r="H23" s="23"/>
      <c r="I23" s="129"/>
      <c r="J23" s="58"/>
      <c r="K23" s="58"/>
      <c r="L23" s="58"/>
    </row>
    <row r="24" spans="1:12" s="21" customFormat="1" ht="15">
      <c r="A24" s="448">
        <v>16</v>
      </c>
      <c r="B24" s="23"/>
      <c r="C24" s="23"/>
      <c r="D24" s="23"/>
      <c r="E24" s="23"/>
      <c r="F24" s="23"/>
      <c r="G24" s="138"/>
      <c r="H24" s="23"/>
      <c r="I24" s="129"/>
      <c r="J24" s="58"/>
      <c r="K24" s="58"/>
      <c r="L24" s="58"/>
    </row>
    <row r="25" spans="1:12" s="21" customFormat="1" ht="15">
      <c r="A25" s="448">
        <v>17</v>
      </c>
      <c r="B25" s="23"/>
      <c r="C25" s="23"/>
      <c r="D25" s="23"/>
      <c r="E25" s="23"/>
      <c r="F25" s="23"/>
      <c r="G25" s="138"/>
      <c r="H25" s="23"/>
      <c r="I25" s="129"/>
      <c r="J25" s="58"/>
      <c r="K25" s="58"/>
      <c r="L25" s="58"/>
    </row>
    <row r="26" spans="1:12" s="21" customFormat="1" ht="15">
      <c r="A26" s="448">
        <v>18</v>
      </c>
      <c r="B26" s="23"/>
      <c r="C26" s="23"/>
      <c r="D26" s="23"/>
      <c r="E26" s="23"/>
      <c r="F26" s="23"/>
      <c r="G26" s="138"/>
      <c r="H26" s="23"/>
      <c r="I26" s="129"/>
      <c r="J26" s="58"/>
      <c r="K26" s="58"/>
      <c r="L26" s="58"/>
    </row>
    <row r="27" spans="1:12" s="21" customFormat="1" ht="15">
      <c r="A27" s="62" t="s">
        <v>258</v>
      </c>
      <c r="B27" s="23"/>
      <c r="C27" s="23"/>
      <c r="D27" s="23"/>
      <c r="E27" s="23"/>
      <c r="F27" s="23"/>
      <c r="G27" s="138"/>
      <c r="H27" s="23"/>
      <c r="I27" s="129"/>
      <c r="J27" s="58"/>
      <c r="K27" s="58"/>
      <c r="L27" s="58"/>
    </row>
    <row r="28" spans="1:12" s="21" customFormat="1">
      <c r="J28" s="58"/>
      <c r="K28" s="58"/>
      <c r="L28" s="58"/>
    </row>
    <row r="29" spans="1:12" s="21" customFormat="1"/>
    <row r="30" spans="1:12" s="21" customFormat="1">
      <c r="A30" s="22"/>
    </row>
    <row r="31" spans="1:12" s="2" customFormat="1" ht="15">
      <c r="B31" s="66" t="s">
        <v>93</v>
      </c>
      <c r="E31" s="5"/>
    </row>
    <row r="32" spans="1:12" s="2" customFormat="1" ht="15">
      <c r="C32" s="65"/>
      <c r="E32" s="65"/>
      <c r="F32" s="68"/>
      <c r="G32"/>
      <c r="H32"/>
      <c r="I32"/>
    </row>
    <row r="33" spans="1:9" s="2" customFormat="1" ht="15">
      <c r="A33"/>
      <c r="C33" s="64" t="s">
        <v>248</v>
      </c>
      <c r="E33" s="12" t="s">
        <v>253</v>
      </c>
      <c r="F33" s="67"/>
      <c r="G33"/>
      <c r="H33"/>
      <c r="I33"/>
    </row>
    <row r="34" spans="1:9" s="2" customFormat="1" ht="15">
      <c r="A34"/>
      <c r="C34" s="60" t="s">
        <v>123</v>
      </c>
      <c r="E34" s="2" t="s">
        <v>249</v>
      </c>
      <c r="F34"/>
      <c r="G34"/>
      <c r="H34"/>
      <c r="I34"/>
    </row>
    <row r="35" spans="1:9" customFormat="1" ht="15">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cols>
    <col min="1" max="1" width="4.7109375" style="308" customWidth="1"/>
    <col min="2" max="2" width="23.28515625" style="308" customWidth="1"/>
    <col min="3" max="4" width="17.7109375" style="308" customWidth="1"/>
    <col min="5" max="6" width="14.140625" style="303" customWidth="1"/>
    <col min="7" max="7" width="20.42578125" style="303" customWidth="1"/>
    <col min="8" max="8" width="23.7109375" style="303" customWidth="1"/>
    <col min="9" max="9" width="21.42578125" style="303" customWidth="1"/>
    <col min="10" max="10" width="1" style="313" customWidth="1"/>
    <col min="11" max="16384" width="9.140625" style="308"/>
  </cols>
  <sheetData>
    <row r="1" spans="1:12" s="303" customFormat="1" ht="15">
      <c r="A1" s="622" t="s">
        <v>496</v>
      </c>
      <c r="B1" s="622"/>
      <c r="C1" s="622"/>
      <c r="D1" s="622"/>
      <c r="E1" s="622"/>
      <c r="F1" s="128"/>
      <c r="G1" s="128"/>
      <c r="H1" s="290"/>
      <c r="I1" s="254" t="s">
        <v>182</v>
      </c>
      <c r="J1" s="134"/>
    </row>
    <row r="2" spans="1:12" s="303" customFormat="1" ht="15">
      <c r="A2" s="98" t="s">
        <v>124</v>
      </c>
      <c r="B2" s="128"/>
      <c r="C2" s="128"/>
      <c r="D2" s="128"/>
      <c r="E2" s="128"/>
      <c r="F2" s="128"/>
      <c r="G2" s="128"/>
      <c r="H2" s="290"/>
      <c r="I2" s="249" t="str">
        <f>'ფორმა N1'!M2</f>
        <v>01.01.2021-12.31.2021</v>
      </c>
      <c r="J2" s="134"/>
    </row>
    <row r="3" spans="1:12" s="303" customFormat="1" ht="15">
      <c r="A3" s="128"/>
      <c r="B3" s="128"/>
      <c r="C3" s="128"/>
      <c r="D3" s="128"/>
      <c r="E3" s="128"/>
      <c r="F3" s="128"/>
      <c r="G3" s="128"/>
      <c r="H3" s="126"/>
      <c r="I3" s="126"/>
      <c r="J3" s="134"/>
    </row>
    <row r="4" spans="1:12" s="2" customFormat="1" ht="15">
      <c r="A4" s="70" t="str">
        <f>'ფორმა N2'!A4</f>
        <v>ანგარიშვალდებული პირის დასახელება:</v>
      </c>
      <c r="B4" s="70"/>
      <c r="C4" s="70"/>
      <c r="D4" s="71"/>
      <c r="E4" s="291"/>
      <c r="F4" s="128"/>
      <c r="G4" s="128"/>
      <c r="H4" s="128"/>
      <c r="I4" s="291"/>
      <c r="J4" s="97"/>
      <c r="L4" s="303"/>
    </row>
    <row r="5" spans="1:12" s="2" customFormat="1" ht="15">
      <c r="A5" s="110" t="str">
        <f>'ფორმა N1'!D4</f>
        <v>მპგ" ელენე ხოშტარია-დროა"</v>
      </c>
      <c r="B5" s="111"/>
      <c r="C5" s="111"/>
      <c r="D5" s="111"/>
      <c r="E5" s="304"/>
      <c r="F5" s="305"/>
      <c r="G5" s="305"/>
      <c r="H5" s="305"/>
      <c r="I5" s="304"/>
      <c r="J5" s="97"/>
    </row>
    <row r="6" spans="1:12" s="303" customFormat="1">
      <c r="A6" s="127"/>
      <c r="B6" s="128"/>
      <c r="C6" s="128"/>
      <c r="D6" s="128"/>
      <c r="E6" s="128"/>
      <c r="F6" s="128"/>
      <c r="G6" s="128"/>
      <c r="H6" s="128"/>
      <c r="I6" s="128"/>
      <c r="J6" s="306"/>
    </row>
    <row r="7" spans="1:12" ht="30">
      <c r="A7" s="294" t="s">
        <v>64</v>
      </c>
      <c r="B7" s="296" t="s">
        <v>229</v>
      </c>
      <c r="C7" s="295" t="s">
        <v>225</v>
      </c>
      <c r="D7" s="295" t="s">
        <v>226</v>
      </c>
      <c r="E7" s="295" t="s">
        <v>227</v>
      </c>
      <c r="F7" s="295" t="s">
        <v>228</v>
      </c>
      <c r="G7" s="295" t="s">
        <v>222</v>
      </c>
      <c r="H7" s="295" t="s">
        <v>223</v>
      </c>
      <c r="I7" s="295" t="s">
        <v>224</v>
      </c>
      <c r="J7" s="307"/>
    </row>
    <row r="8" spans="1:12" ht="15">
      <c r="A8" s="296">
        <v>1</v>
      </c>
      <c r="B8" s="296">
        <v>2</v>
      </c>
      <c r="C8" s="295">
        <v>3</v>
      </c>
      <c r="D8" s="296">
        <v>4</v>
      </c>
      <c r="E8" s="295">
        <v>5</v>
      </c>
      <c r="F8" s="296">
        <v>6</v>
      </c>
      <c r="G8" s="295">
        <v>7</v>
      </c>
      <c r="H8" s="296">
        <v>8</v>
      </c>
      <c r="I8" s="295">
        <v>9</v>
      </c>
      <c r="J8" s="307"/>
    </row>
    <row r="9" spans="1:12" ht="15">
      <c r="A9" s="297">
        <v>1</v>
      </c>
      <c r="B9" s="298"/>
      <c r="C9" s="298"/>
      <c r="D9" s="298"/>
      <c r="E9" s="298"/>
      <c r="F9" s="298"/>
      <c r="G9" s="298"/>
      <c r="H9" s="309"/>
      <c r="I9" s="298"/>
      <c r="J9" s="307"/>
    </row>
    <row r="10" spans="1:12" ht="15">
      <c r="A10" s="297">
        <v>2</v>
      </c>
      <c r="B10" s="298"/>
      <c r="C10" s="298"/>
      <c r="D10" s="298"/>
      <c r="E10" s="298"/>
      <c r="F10" s="298"/>
      <c r="G10" s="298"/>
      <c r="H10" s="309"/>
      <c r="I10" s="298"/>
      <c r="J10" s="307"/>
    </row>
    <row r="11" spans="1:12" ht="15">
      <c r="A11" s="297">
        <v>3</v>
      </c>
      <c r="B11" s="298"/>
      <c r="C11" s="298"/>
      <c r="D11" s="298"/>
      <c r="E11" s="298"/>
      <c r="F11" s="298"/>
      <c r="G11" s="298"/>
      <c r="H11" s="309"/>
      <c r="I11" s="298"/>
      <c r="J11" s="307"/>
    </row>
    <row r="12" spans="1:12" ht="15">
      <c r="A12" s="297">
        <v>4</v>
      </c>
      <c r="B12" s="298"/>
      <c r="C12" s="298"/>
      <c r="D12" s="298"/>
      <c r="E12" s="298"/>
      <c r="F12" s="298"/>
      <c r="G12" s="298"/>
      <c r="H12" s="309"/>
      <c r="I12" s="298"/>
      <c r="J12" s="307"/>
    </row>
    <row r="13" spans="1:12" ht="15">
      <c r="A13" s="297">
        <v>5</v>
      </c>
      <c r="B13" s="298"/>
      <c r="C13" s="298"/>
      <c r="D13" s="298"/>
      <c r="E13" s="298"/>
      <c r="F13" s="298"/>
      <c r="G13" s="298"/>
      <c r="H13" s="309"/>
      <c r="I13" s="298"/>
      <c r="J13" s="307"/>
    </row>
    <row r="14" spans="1:12" ht="15">
      <c r="A14" s="297">
        <v>6</v>
      </c>
      <c r="B14" s="298"/>
      <c r="C14" s="298"/>
      <c r="D14" s="298"/>
      <c r="E14" s="298"/>
      <c r="F14" s="298"/>
      <c r="G14" s="298"/>
      <c r="H14" s="309"/>
      <c r="I14" s="298"/>
      <c r="J14" s="307"/>
    </row>
    <row r="15" spans="1:12" s="303" customFormat="1" ht="15">
      <c r="A15" s="297">
        <v>7</v>
      </c>
      <c r="B15" s="298"/>
      <c r="C15" s="298"/>
      <c r="D15" s="298"/>
      <c r="E15" s="298"/>
      <c r="F15" s="298"/>
      <c r="G15" s="298"/>
      <c r="H15" s="309"/>
      <c r="I15" s="298"/>
      <c r="J15" s="306"/>
    </row>
    <row r="16" spans="1:12" s="303" customFormat="1" ht="15">
      <c r="A16" s="297">
        <v>8</v>
      </c>
      <c r="B16" s="298"/>
      <c r="C16" s="298"/>
      <c r="D16" s="298"/>
      <c r="E16" s="298"/>
      <c r="F16" s="298"/>
      <c r="G16" s="298"/>
      <c r="H16" s="309"/>
      <c r="I16" s="298"/>
      <c r="J16" s="306"/>
    </row>
    <row r="17" spans="1:10" s="303" customFormat="1" ht="15">
      <c r="A17" s="297">
        <v>9</v>
      </c>
      <c r="B17" s="298"/>
      <c r="C17" s="298"/>
      <c r="D17" s="298"/>
      <c r="E17" s="298"/>
      <c r="F17" s="298"/>
      <c r="G17" s="298"/>
      <c r="H17" s="309"/>
      <c r="I17" s="298"/>
      <c r="J17" s="306"/>
    </row>
    <row r="18" spans="1:10" s="303" customFormat="1" ht="15">
      <c r="A18" s="297">
        <v>10</v>
      </c>
      <c r="B18" s="298"/>
      <c r="C18" s="298"/>
      <c r="D18" s="298"/>
      <c r="E18" s="298"/>
      <c r="F18" s="298"/>
      <c r="G18" s="298"/>
      <c r="H18" s="309"/>
      <c r="I18" s="298"/>
      <c r="J18" s="306"/>
    </row>
    <row r="19" spans="1:10" s="303" customFormat="1" ht="15">
      <c r="A19" s="297">
        <v>11</v>
      </c>
      <c r="B19" s="298"/>
      <c r="C19" s="298"/>
      <c r="D19" s="298"/>
      <c r="E19" s="298"/>
      <c r="F19" s="298"/>
      <c r="G19" s="298"/>
      <c r="H19" s="309"/>
      <c r="I19" s="298"/>
      <c r="J19" s="306"/>
    </row>
    <row r="20" spans="1:10" s="303" customFormat="1" ht="15">
      <c r="A20" s="297">
        <v>12</v>
      </c>
      <c r="B20" s="298"/>
      <c r="C20" s="298"/>
      <c r="D20" s="298"/>
      <c r="E20" s="298"/>
      <c r="F20" s="298"/>
      <c r="G20" s="298"/>
      <c r="H20" s="309"/>
      <c r="I20" s="298"/>
      <c r="J20" s="306"/>
    </row>
    <row r="21" spans="1:10" s="303" customFormat="1" ht="15">
      <c r="A21" s="297">
        <v>13</v>
      </c>
      <c r="B21" s="298"/>
      <c r="C21" s="298"/>
      <c r="D21" s="298"/>
      <c r="E21" s="298"/>
      <c r="F21" s="298"/>
      <c r="G21" s="298"/>
      <c r="H21" s="309"/>
      <c r="I21" s="298"/>
      <c r="J21" s="306"/>
    </row>
    <row r="22" spans="1:10" s="303" customFormat="1" ht="15">
      <c r="A22" s="297">
        <v>14</v>
      </c>
      <c r="B22" s="298"/>
      <c r="C22" s="298"/>
      <c r="D22" s="298"/>
      <c r="E22" s="298"/>
      <c r="F22" s="298"/>
      <c r="G22" s="298"/>
      <c r="H22" s="309"/>
      <c r="I22" s="298"/>
      <c r="J22" s="306"/>
    </row>
    <row r="23" spans="1:10" s="303" customFormat="1" ht="15">
      <c r="A23" s="297">
        <v>15</v>
      </c>
      <c r="B23" s="298"/>
      <c r="C23" s="298"/>
      <c r="D23" s="298"/>
      <c r="E23" s="298"/>
      <c r="F23" s="298"/>
      <c r="G23" s="298"/>
      <c r="H23" s="309"/>
      <c r="I23" s="298"/>
      <c r="J23" s="306"/>
    </row>
    <row r="24" spans="1:10" s="303" customFormat="1" ht="15">
      <c r="A24" s="297">
        <v>16</v>
      </c>
      <c r="B24" s="298"/>
      <c r="C24" s="298"/>
      <c r="D24" s="298"/>
      <c r="E24" s="298"/>
      <c r="F24" s="298"/>
      <c r="G24" s="298"/>
      <c r="H24" s="309"/>
      <c r="I24" s="298"/>
      <c r="J24" s="306"/>
    </row>
    <row r="25" spans="1:10" s="303" customFormat="1" ht="15">
      <c r="A25" s="297">
        <v>17</v>
      </c>
      <c r="B25" s="298"/>
      <c r="C25" s="298"/>
      <c r="D25" s="298"/>
      <c r="E25" s="298"/>
      <c r="F25" s="298"/>
      <c r="G25" s="298"/>
      <c r="H25" s="309"/>
      <c r="I25" s="298"/>
      <c r="J25" s="306"/>
    </row>
    <row r="26" spans="1:10" s="303" customFormat="1" ht="15">
      <c r="A26" s="297">
        <v>18</v>
      </c>
      <c r="B26" s="298"/>
      <c r="C26" s="298"/>
      <c r="D26" s="298"/>
      <c r="E26" s="298"/>
      <c r="F26" s="298"/>
      <c r="G26" s="298"/>
      <c r="H26" s="309"/>
      <c r="I26" s="298"/>
      <c r="J26" s="306"/>
    </row>
    <row r="27" spans="1:10" s="303" customFormat="1" ht="15">
      <c r="A27" s="297" t="s">
        <v>258</v>
      </c>
      <c r="B27" s="298"/>
      <c r="C27" s="298"/>
      <c r="D27" s="298"/>
      <c r="E27" s="298"/>
      <c r="F27" s="298"/>
      <c r="G27" s="298"/>
      <c r="H27" s="309"/>
      <c r="I27" s="298"/>
      <c r="J27" s="306"/>
    </row>
    <row r="28" spans="1:10" s="303" customFormat="1">
      <c r="J28" s="310"/>
    </row>
    <row r="29" spans="1:10" s="303" customFormat="1"/>
    <row r="30" spans="1:10" s="303" customFormat="1">
      <c r="A30" s="308"/>
    </row>
    <row r="31" spans="1:10" s="2" customFormat="1" ht="15">
      <c r="B31" s="66" t="s">
        <v>93</v>
      </c>
      <c r="E31" s="253"/>
    </row>
    <row r="32" spans="1:10" s="2" customFormat="1" ht="15">
      <c r="C32" s="65"/>
      <c r="E32" s="65"/>
      <c r="F32" s="311"/>
      <c r="G32" s="311"/>
      <c r="H32" s="259"/>
      <c r="I32" s="259"/>
    </row>
    <row r="33" spans="1:10" s="2" customFormat="1" ht="15">
      <c r="A33" s="259"/>
      <c r="C33" s="64" t="s">
        <v>248</v>
      </c>
      <c r="E33" s="12" t="s">
        <v>253</v>
      </c>
      <c r="F33" s="312"/>
      <c r="G33" s="259"/>
      <c r="H33" s="259"/>
      <c r="I33" s="259"/>
    </row>
    <row r="34" spans="1:10" s="2" customFormat="1" ht="15">
      <c r="A34" s="259"/>
      <c r="C34" s="60" t="s">
        <v>123</v>
      </c>
      <c r="E34" s="2" t="s">
        <v>249</v>
      </c>
      <c r="F34" s="259"/>
      <c r="G34" s="259"/>
      <c r="H34" s="259"/>
      <c r="I34" s="259"/>
    </row>
    <row r="35" spans="1:10" s="259" customFormat="1" ht="15">
      <c r="B35" s="2"/>
      <c r="C35" s="308"/>
    </row>
    <row r="36" spans="1:10" s="259" customFormat="1"/>
    <row r="37" spans="1:10" s="303" customFormat="1">
      <c r="J37" s="310"/>
    </row>
    <row r="38" spans="1:10" s="303" customFormat="1">
      <c r="J38" s="310"/>
    </row>
    <row r="39" spans="1:10" s="303" customFormat="1">
      <c r="J39" s="310"/>
    </row>
    <row r="40" spans="1:10" s="303" customFormat="1">
      <c r="J40" s="310"/>
    </row>
    <row r="41" spans="1:10" s="303" customFormat="1">
      <c r="J41" s="310"/>
    </row>
    <row r="42" spans="1:10" s="303" customFormat="1">
      <c r="J42" s="310"/>
    </row>
    <row r="43" spans="1:10" s="303" customFormat="1">
      <c r="J43" s="310"/>
    </row>
    <row r="44" spans="1:10" s="303" customFormat="1">
      <c r="J44" s="310"/>
    </row>
    <row r="45" spans="1:10" s="303" customFormat="1">
      <c r="J45" s="310"/>
    </row>
    <row r="46" spans="1:10" s="303" customFormat="1">
      <c r="J46" s="310"/>
    </row>
    <row r="47" spans="1:10" s="303" customFormat="1">
      <c r="J47" s="310"/>
    </row>
    <row r="48" spans="1:10" s="303" customFormat="1">
      <c r="J48" s="310"/>
    </row>
    <row r="49" spans="10:10" s="303" customFormat="1">
      <c r="J49" s="310"/>
    </row>
    <row r="50" spans="10:10" s="303" customFormat="1">
      <c r="J50" s="310"/>
    </row>
    <row r="51" spans="10:10" s="303" customFormat="1">
      <c r="J51" s="310"/>
    </row>
    <row r="52" spans="10:10" s="303" customFormat="1">
      <c r="J52" s="310"/>
    </row>
    <row r="53" spans="10:10" s="303" customFormat="1">
      <c r="J53" s="310"/>
    </row>
    <row r="54" spans="10:10" s="303" customFormat="1">
      <c r="J54" s="310"/>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5"/>
  <sheetViews>
    <sheetView view="pageBreakPreview" zoomScale="80" zoomScaleNormal="100" zoomScaleSheetLayoutView="80" workbookViewId="0">
      <selection activeCell="K38" sqref="K38"/>
    </sheetView>
  </sheetViews>
  <sheetFormatPr defaultColWidth="9.140625" defaultRowHeight="12.75"/>
  <cols>
    <col min="1" max="1" width="11.7109375" style="169" customWidth="1"/>
    <col min="2" max="2" width="21.5703125" style="169" customWidth="1"/>
    <col min="3" max="3" width="19.140625" style="169" customWidth="1"/>
    <col min="4" max="4" width="23.7109375" style="169" customWidth="1"/>
    <col min="5" max="6" width="16.5703125" style="169" bestFit="1" customWidth="1"/>
    <col min="7" max="7" width="17" style="169" customWidth="1"/>
    <col min="8" max="8" width="19" style="169" customWidth="1"/>
    <col min="9" max="9" width="24.42578125" style="169" customWidth="1"/>
    <col min="10" max="16384" width="9.140625" style="169"/>
  </cols>
  <sheetData>
    <row r="1" spans="1:13" s="259" customFormat="1" ht="15">
      <c r="A1" s="622" t="s">
        <v>495</v>
      </c>
      <c r="B1" s="622"/>
      <c r="C1" s="622"/>
      <c r="D1" s="622"/>
      <c r="E1" s="622"/>
      <c r="F1" s="128"/>
      <c r="G1" s="128"/>
      <c r="H1" s="290"/>
      <c r="I1" s="72" t="s">
        <v>94</v>
      </c>
    </row>
    <row r="2" spans="1:13" s="259" customFormat="1" ht="15">
      <c r="A2" s="98" t="s">
        <v>124</v>
      </c>
      <c r="B2" s="128"/>
      <c r="C2" s="128"/>
      <c r="D2" s="128"/>
      <c r="E2" s="128"/>
      <c r="F2" s="128"/>
      <c r="G2" s="128"/>
      <c r="H2" s="290"/>
      <c r="I2" s="249" t="str">
        <f>'ფორმა N1'!M2</f>
        <v>01.01.2021-12.31.2021</v>
      </c>
    </row>
    <row r="3" spans="1:13" s="259" customFormat="1" ht="15">
      <c r="A3" s="128"/>
      <c r="B3" s="128"/>
      <c r="C3" s="128"/>
      <c r="D3" s="128"/>
      <c r="E3" s="128"/>
      <c r="F3" s="128"/>
      <c r="G3" s="128"/>
      <c r="H3" s="126"/>
      <c r="I3" s="126"/>
      <c r="M3" s="169"/>
    </row>
    <row r="4" spans="1:13" s="259" customFormat="1" ht="15">
      <c r="A4" s="70" t="str">
        <f>'ფორმა N2'!A4</f>
        <v>ანგარიშვალდებული პირის დასახელება:</v>
      </c>
      <c r="B4" s="70"/>
      <c r="C4" s="70"/>
      <c r="D4" s="128"/>
      <c r="E4" s="128"/>
      <c r="F4" s="128"/>
      <c r="G4" s="128"/>
      <c r="H4" s="128"/>
      <c r="I4" s="291"/>
    </row>
    <row r="5" spans="1:13" ht="15">
      <c r="A5" s="164" t="str">
        <f>'ფორმა N1'!D4</f>
        <v>მპგ" ელენე ხოშტარია-დროა"</v>
      </c>
      <c r="B5" s="74"/>
      <c r="C5" s="74"/>
      <c r="D5" s="292"/>
      <c r="E5" s="292"/>
      <c r="F5" s="292"/>
      <c r="G5" s="292"/>
      <c r="H5" s="292"/>
      <c r="I5" s="293"/>
    </row>
    <row r="6" spans="1:13" s="259" customFormat="1">
      <c r="A6" s="127"/>
      <c r="B6" s="128"/>
      <c r="C6" s="128"/>
      <c r="D6" s="128"/>
      <c r="E6" s="128"/>
      <c r="F6" s="128"/>
      <c r="G6" s="128"/>
      <c r="H6" s="128"/>
      <c r="I6" s="128"/>
    </row>
    <row r="7" spans="1:13" s="259" customFormat="1" ht="75">
      <c r="A7" s="294" t="s">
        <v>64</v>
      </c>
      <c r="B7" s="295" t="s">
        <v>341</v>
      </c>
      <c r="C7" s="295" t="s">
        <v>342</v>
      </c>
      <c r="D7" s="295" t="s">
        <v>346</v>
      </c>
      <c r="E7" s="295" t="s">
        <v>347</v>
      </c>
      <c r="F7" s="295" t="s">
        <v>343</v>
      </c>
      <c r="G7" s="295" t="s">
        <v>344</v>
      </c>
      <c r="H7" s="295" t="s">
        <v>354</v>
      </c>
      <c r="I7" s="295" t="s">
        <v>345</v>
      </c>
    </row>
    <row r="8" spans="1:13" s="259" customFormat="1" ht="15">
      <c r="A8" s="296">
        <v>1</v>
      </c>
      <c r="B8" s="296">
        <v>2</v>
      </c>
      <c r="C8" s="295">
        <v>3</v>
      </c>
      <c r="D8" s="296">
        <v>6</v>
      </c>
      <c r="E8" s="295">
        <v>7</v>
      </c>
      <c r="F8" s="296">
        <v>8</v>
      </c>
      <c r="G8" s="296">
        <v>9</v>
      </c>
      <c r="H8" s="296">
        <v>10</v>
      </c>
      <c r="I8" s="295">
        <v>11</v>
      </c>
    </row>
    <row r="9" spans="1:13" s="259" customFormat="1" ht="15">
      <c r="A9" s="297">
        <v>1</v>
      </c>
      <c r="B9" s="298"/>
      <c r="C9" s="298"/>
      <c r="D9" s="298"/>
      <c r="E9" s="298"/>
      <c r="F9" s="299"/>
      <c r="G9" s="299"/>
      <c r="H9" s="299"/>
      <c r="I9" s="298"/>
    </row>
    <row r="10" spans="1:13" s="259" customFormat="1" ht="15">
      <c r="A10" s="297">
        <v>2</v>
      </c>
      <c r="B10" s="298"/>
      <c r="C10" s="298"/>
      <c r="D10" s="298"/>
      <c r="E10" s="298"/>
      <c r="F10" s="299"/>
      <c r="G10" s="299"/>
      <c r="H10" s="299"/>
      <c r="I10" s="298"/>
    </row>
    <row r="11" spans="1:13" s="259" customFormat="1" ht="15">
      <c r="A11" s="297">
        <v>3</v>
      </c>
      <c r="B11" s="298"/>
      <c r="C11" s="298"/>
      <c r="D11" s="298"/>
      <c r="E11" s="298"/>
      <c r="F11" s="299"/>
      <c r="G11" s="299"/>
      <c r="H11" s="299"/>
      <c r="I11" s="298"/>
    </row>
    <row r="12" spans="1:13" s="259" customFormat="1" ht="15">
      <c r="A12" s="297">
        <v>4</v>
      </c>
      <c r="B12" s="298"/>
      <c r="C12" s="298"/>
      <c r="D12" s="298"/>
      <c r="E12" s="298"/>
      <c r="F12" s="299"/>
      <c r="G12" s="299"/>
      <c r="H12" s="299"/>
      <c r="I12" s="298"/>
    </row>
    <row r="13" spans="1:13" s="259" customFormat="1" ht="15">
      <c r="A13" s="297">
        <v>5</v>
      </c>
      <c r="B13" s="298"/>
      <c r="C13" s="298"/>
      <c r="D13" s="298"/>
      <c r="E13" s="298"/>
      <c r="F13" s="299"/>
      <c r="G13" s="299"/>
      <c r="H13" s="299"/>
      <c r="I13" s="298"/>
    </row>
    <row r="14" spans="1:13" s="259" customFormat="1" ht="15">
      <c r="A14" s="297">
        <v>6</v>
      </c>
      <c r="B14" s="298"/>
      <c r="C14" s="298"/>
      <c r="D14" s="298"/>
      <c r="E14" s="298"/>
      <c r="F14" s="299"/>
      <c r="G14" s="299"/>
      <c r="H14" s="299"/>
      <c r="I14" s="298"/>
    </row>
    <row r="15" spans="1:13" s="259" customFormat="1" ht="15">
      <c r="A15" s="297">
        <v>7</v>
      </c>
      <c r="B15" s="298"/>
      <c r="C15" s="298"/>
      <c r="D15" s="298"/>
      <c r="E15" s="298"/>
      <c r="F15" s="299"/>
      <c r="G15" s="299"/>
      <c r="H15" s="299"/>
      <c r="I15" s="298"/>
    </row>
    <row r="16" spans="1:13" s="259" customFormat="1" ht="15">
      <c r="A16" s="297">
        <v>8</v>
      </c>
      <c r="B16" s="298"/>
      <c r="C16" s="298"/>
      <c r="D16" s="298"/>
      <c r="E16" s="298"/>
      <c r="F16" s="299"/>
      <c r="G16" s="299"/>
      <c r="H16" s="299"/>
      <c r="I16" s="298"/>
    </row>
    <row r="17" spans="1:9" s="259" customFormat="1" ht="15">
      <c r="A17" s="297">
        <v>9</v>
      </c>
      <c r="B17" s="298"/>
      <c r="C17" s="298"/>
      <c r="D17" s="298"/>
      <c r="E17" s="298"/>
      <c r="F17" s="299"/>
      <c r="G17" s="299"/>
      <c r="H17" s="299"/>
      <c r="I17" s="298"/>
    </row>
    <row r="18" spans="1:9" s="259" customFormat="1" ht="15">
      <c r="A18" s="297">
        <v>10</v>
      </c>
      <c r="B18" s="298"/>
      <c r="C18" s="298"/>
      <c r="D18" s="298"/>
      <c r="E18" s="298"/>
      <c r="F18" s="299"/>
      <c r="G18" s="299"/>
      <c r="H18" s="299"/>
      <c r="I18" s="298"/>
    </row>
    <row r="19" spans="1:9" s="259" customFormat="1" ht="15">
      <c r="A19" s="297">
        <v>11</v>
      </c>
      <c r="B19" s="298"/>
      <c r="C19" s="298"/>
      <c r="D19" s="298"/>
      <c r="E19" s="298"/>
      <c r="F19" s="299"/>
      <c r="G19" s="299"/>
      <c r="H19" s="299"/>
      <c r="I19" s="298"/>
    </row>
    <row r="20" spans="1:9" s="259" customFormat="1" ht="15">
      <c r="A20" s="297">
        <v>12</v>
      </c>
      <c r="B20" s="298"/>
      <c r="C20" s="298"/>
      <c r="D20" s="298"/>
      <c r="E20" s="298"/>
      <c r="F20" s="299"/>
      <c r="G20" s="299"/>
      <c r="H20" s="299"/>
      <c r="I20" s="298"/>
    </row>
    <row r="21" spans="1:9" s="259" customFormat="1" ht="15">
      <c r="A21" s="297">
        <v>13</v>
      </c>
      <c r="B21" s="298"/>
      <c r="C21" s="298"/>
      <c r="D21" s="298"/>
      <c r="E21" s="298"/>
      <c r="F21" s="299"/>
      <c r="G21" s="299"/>
      <c r="H21" s="299"/>
      <c r="I21" s="298"/>
    </row>
    <row r="22" spans="1:9" s="259" customFormat="1" ht="15">
      <c r="A22" s="297">
        <v>14</v>
      </c>
      <c r="B22" s="298"/>
      <c r="C22" s="298"/>
      <c r="D22" s="298"/>
      <c r="E22" s="298"/>
      <c r="F22" s="299"/>
      <c r="G22" s="299"/>
      <c r="H22" s="299"/>
      <c r="I22" s="298"/>
    </row>
    <row r="23" spans="1:9" s="259" customFormat="1" ht="15">
      <c r="A23" s="297">
        <v>15</v>
      </c>
      <c r="B23" s="298"/>
      <c r="C23" s="298"/>
      <c r="D23" s="298"/>
      <c r="E23" s="298"/>
      <c r="F23" s="299"/>
      <c r="G23" s="299"/>
      <c r="H23" s="299"/>
      <c r="I23" s="298"/>
    </row>
    <row r="24" spans="1:9" s="259" customFormat="1" ht="15">
      <c r="A24" s="297">
        <v>16</v>
      </c>
      <c r="B24" s="298"/>
      <c r="C24" s="298"/>
      <c r="D24" s="298"/>
      <c r="E24" s="298"/>
      <c r="F24" s="299"/>
      <c r="G24" s="299"/>
      <c r="H24" s="299"/>
      <c r="I24" s="298"/>
    </row>
    <row r="25" spans="1:9" s="259" customFormat="1" ht="15">
      <c r="A25" s="297">
        <v>17</v>
      </c>
      <c r="B25" s="298"/>
      <c r="C25" s="298"/>
      <c r="D25" s="298"/>
      <c r="E25" s="298"/>
      <c r="F25" s="299"/>
      <c r="G25" s="299"/>
      <c r="H25" s="299"/>
      <c r="I25" s="298"/>
    </row>
    <row r="26" spans="1:9" s="259" customFormat="1" ht="15">
      <c r="A26" s="297">
        <v>18</v>
      </c>
      <c r="B26" s="298"/>
      <c r="C26" s="298"/>
      <c r="D26" s="298"/>
      <c r="E26" s="298"/>
      <c r="F26" s="299"/>
      <c r="G26" s="299"/>
      <c r="H26" s="299"/>
      <c r="I26" s="298"/>
    </row>
    <row r="27" spans="1:9" s="259" customFormat="1" ht="15">
      <c r="A27" s="297" t="s">
        <v>258</v>
      </c>
      <c r="B27" s="298"/>
      <c r="C27" s="298"/>
      <c r="D27" s="298"/>
      <c r="E27" s="298"/>
      <c r="F27" s="299"/>
      <c r="G27" s="299"/>
      <c r="H27" s="299"/>
      <c r="I27" s="298"/>
    </row>
    <row r="28" spans="1:9">
      <c r="A28" s="300"/>
      <c r="B28" s="300"/>
      <c r="C28" s="300"/>
      <c r="D28" s="300"/>
      <c r="E28" s="300"/>
      <c r="F28" s="300"/>
      <c r="G28" s="300"/>
      <c r="H28" s="300"/>
      <c r="I28" s="300"/>
    </row>
    <row r="29" spans="1:9">
      <c r="A29" s="300"/>
      <c r="B29" s="300"/>
      <c r="C29" s="300"/>
      <c r="D29" s="300"/>
      <c r="E29" s="300"/>
      <c r="F29" s="300"/>
      <c r="G29" s="300"/>
      <c r="H29" s="300"/>
      <c r="I29" s="300"/>
    </row>
    <row r="30" spans="1:9">
      <c r="A30" s="301"/>
      <c r="B30" s="300"/>
      <c r="C30" s="300"/>
      <c r="D30" s="300"/>
      <c r="E30" s="300"/>
      <c r="F30" s="300"/>
      <c r="G30" s="300"/>
      <c r="H30" s="300"/>
      <c r="I30" s="300"/>
    </row>
    <row r="31" spans="1:9" ht="15">
      <c r="A31" s="144"/>
      <c r="B31" s="146" t="s">
        <v>93</v>
      </c>
      <c r="C31" s="144"/>
      <c r="D31" s="144"/>
      <c r="E31" s="147"/>
      <c r="F31" s="144"/>
      <c r="G31" s="144"/>
      <c r="H31" s="144"/>
      <c r="I31" s="144"/>
    </row>
    <row r="32" spans="1:9" ht="15">
      <c r="A32" s="144"/>
      <c r="B32" s="144"/>
      <c r="C32" s="148"/>
      <c r="D32" s="144"/>
      <c r="F32" s="148"/>
      <c r="G32" s="302"/>
    </row>
    <row r="33" spans="2:6" ht="15">
      <c r="B33" s="144"/>
      <c r="C33" s="149" t="s">
        <v>248</v>
      </c>
      <c r="D33" s="144"/>
      <c r="F33" s="150" t="s">
        <v>253</v>
      </c>
    </row>
    <row r="34" spans="2:6" ht="15">
      <c r="B34" s="144"/>
      <c r="C34" s="151" t="s">
        <v>123</v>
      </c>
      <c r="D34" s="144"/>
      <c r="F34" s="144" t="s">
        <v>249</v>
      </c>
    </row>
    <row r="35" spans="2:6" ht="15">
      <c r="B35" s="144"/>
      <c r="C35" s="151"/>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1"/>
  <sheetViews>
    <sheetView view="pageBreakPreview" topLeftCell="A4" zoomScale="80" zoomScaleNormal="100" zoomScaleSheetLayoutView="80" workbookViewId="0">
      <selection activeCell="I21" sqref="I21"/>
    </sheetView>
  </sheetViews>
  <sheetFormatPr defaultColWidth="9.140625" defaultRowHeight="15"/>
  <cols>
    <col min="1" max="1" width="10" style="144" customWidth="1"/>
    <col min="2" max="2" width="19.5703125" style="144" customWidth="1"/>
    <col min="3" max="3" width="30" style="144" customWidth="1"/>
    <col min="4" max="4" width="29" style="144" customWidth="1"/>
    <col min="5" max="5" width="22.5703125" style="144" customWidth="1"/>
    <col min="6" max="6" width="20" style="144" customWidth="1"/>
    <col min="7" max="7" width="29.28515625" style="144" customWidth="1"/>
    <col min="8" max="8" width="27.140625" style="144" customWidth="1"/>
    <col min="9" max="9" width="26.42578125" style="144" customWidth="1"/>
    <col min="10" max="10" width="0.5703125" style="144" customWidth="1"/>
    <col min="11" max="16384" width="9.140625" style="144"/>
  </cols>
  <sheetData>
    <row r="1" spans="1:10">
      <c r="A1" s="598" t="s">
        <v>493</v>
      </c>
      <c r="B1" s="598"/>
      <c r="C1" s="598"/>
      <c r="D1" s="598"/>
      <c r="E1" s="70"/>
      <c r="F1" s="70"/>
      <c r="G1" s="70"/>
      <c r="H1" s="70"/>
      <c r="I1" s="254" t="s">
        <v>182</v>
      </c>
      <c r="J1" s="142"/>
    </row>
    <row r="2" spans="1:10">
      <c r="A2" s="70" t="s">
        <v>124</v>
      </c>
      <c r="B2" s="70"/>
      <c r="C2" s="70"/>
      <c r="D2" s="70"/>
      <c r="E2" s="70"/>
      <c r="F2" s="70"/>
      <c r="G2" s="70"/>
      <c r="H2" s="70"/>
      <c r="I2" s="143" t="str">
        <f>'ფორმა N1'!M2</f>
        <v>01.01.2021-12.31.2021</v>
      </c>
      <c r="J2" s="142"/>
    </row>
    <row r="3" spans="1:10">
      <c r="A3" s="70"/>
      <c r="B3" s="70"/>
      <c r="C3" s="70"/>
      <c r="D3" s="70"/>
      <c r="E3" s="70"/>
      <c r="F3" s="70"/>
      <c r="G3" s="70"/>
      <c r="H3" s="70"/>
      <c r="I3" s="95"/>
      <c r="J3" s="142"/>
    </row>
    <row r="4" spans="1:10">
      <c r="A4" s="71" t="str">
        <f>'[2]ფორმა N2'!A4</f>
        <v>ანგარიშვალდებული პირის დასახელება:</v>
      </c>
      <c r="B4" s="70"/>
      <c r="C4" s="70"/>
      <c r="D4" s="70"/>
      <c r="E4" s="70"/>
      <c r="F4" s="70"/>
      <c r="G4" s="70"/>
      <c r="H4" s="70"/>
      <c r="I4" s="70"/>
      <c r="J4" s="97"/>
    </row>
    <row r="5" spans="1:10">
      <c r="A5" s="164" t="str">
        <f>'ფორმა N1'!D4</f>
        <v>მპგ" ელენე ხოშტარია-დროა"</v>
      </c>
      <c r="B5" s="164"/>
      <c r="C5" s="164"/>
      <c r="D5" s="164"/>
      <c r="E5" s="164"/>
      <c r="F5" s="164"/>
      <c r="G5" s="164"/>
      <c r="H5" s="164"/>
      <c r="I5" s="164"/>
      <c r="J5" s="150"/>
    </row>
    <row r="6" spans="1:10">
      <c r="A6" s="71"/>
      <c r="B6" s="70"/>
      <c r="C6" s="70"/>
      <c r="D6" s="70"/>
      <c r="E6" s="70"/>
      <c r="F6" s="70"/>
      <c r="G6" s="70"/>
      <c r="H6" s="70"/>
      <c r="I6" s="70"/>
      <c r="J6" s="97"/>
    </row>
    <row r="7" spans="1:10">
      <c r="A7" s="70"/>
      <c r="B7" s="70"/>
      <c r="C7" s="70"/>
      <c r="D7" s="70"/>
      <c r="E7" s="70"/>
      <c r="F7" s="70"/>
      <c r="G7" s="70"/>
      <c r="H7" s="70"/>
      <c r="I7" s="70"/>
      <c r="J7" s="98"/>
    </row>
    <row r="8" spans="1:10" ht="63.75" customHeight="1">
      <c r="A8" s="276" t="s">
        <v>64</v>
      </c>
      <c r="B8" s="277" t="s">
        <v>337</v>
      </c>
      <c r="C8" s="278" t="s">
        <v>374</v>
      </c>
      <c r="D8" s="278" t="s">
        <v>375</v>
      </c>
      <c r="E8" s="278" t="s">
        <v>338</v>
      </c>
      <c r="F8" s="278" t="s">
        <v>351</v>
      </c>
      <c r="G8" s="278" t="s">
        <v>352</v>
      </c>
      <c r="H8" s="278" t="s">
        <v>376</v>
      </c>
      <c r="I8" s="279" t="s">
        <v>353</v>
      </c>
      <c r="J8" s="98"/>
    </row>
    <row r="9" spans="1:10" ht="23.25" customHeight="1">
      <c r="A9" s="280">
        <v>1</v>
      </c>
      <c r="B9" s="270"/>
      <c r="C9" s="281" t="s">
        <v>1340</v>
      </c>
      <c r="D9" s="281">
        <v>205129617</v>
      </c>
      <c r="E9" s="282" t="s">
        <v>1341</v>
      </c>
      <c r="F9" s="282"/>
      <c r="G9" s="282"/>
      <c r="H9" s="282"/>
      <c r="I9" s="282">
        <v>784.3</v>
      </c>
      <c r="J9" s="98"/>
    </row>
    <row r="10" spans="1:10" s="506" customFormat="1" ht="21.75" customHeight="1">
      <c r="A10" s="528">
        <v>2</v>
      </c>
      <c r="B10" s="524">
        <v>44440</v>
      </c>
      <c r="C10" s="527" t="s">
        <v>1342</v>
      </c>
      <c r="D10" s="527">
        <v>204558629</v>
      </c>
      <c r="E10" s="527" t="s">
        <v>1341</v>
      </c>
      <c r="F10" s="526"/>
      <c r="G10" s="526"/>
      <c r="H10" s="526"/>
      <c r="I10" s="526">
        <v>16267</v>
      </c>
      <c r="J10" s="525"/>
    </row>
    <row r="11" spans="1:10" ht="30">
      <c r="A11" s="280">
        <v>3</v>
      </c>
      <c r="B11" s="270"/>
      <c r="C11" s="529" t="s">
        <v>1343</v>
      </c>
      <c r="D11" s="530">
        <v>203826002</v>
      </c>
      <c r="E11" s="531" t="s">
        <v>1341</v>
      </c>
      <c r="F11" s="282"/>
      <c r="G11" s="282"/>
      <c r="H11" s="282"/>
      <c r="I11" s="282">
        <v>18.079999999999998</v>
      </c>
      <c r="J11" s="98"/>
    </row>
    <row r="12" spans="1:10" ht="45">
      <c r="A12" s="280">
        <v>4</v>
      </c>
      <c r="B12" s="270"/>
      <c r="C12" s="281" t="s">
        <v>1344</v>
      </c>
      <c r="D12" s="532">
        <v>406312690</v>
      </c>
      <c r="E12" s="531" t="s">
        <v>1341</v>
      </c>
      <c r="F12" s="282"/>
      <c r="G12" s="282"/>
      <c r="H12" s="282"/>
      <c r="I12" s="282">
        <v>32.86</v>
      </c>
      <c r="J12" s="98"/>
    </row>
    <row r="13" spans="1:10" ht="30.75" customHeight="1">
      <c r="A13" s="280">
        <v>5</v>
      </c>
      <c r="B13" s="270"/>
      <c r="C13" s="533" t="s">
        <v>1345</v>
      </c>
      <c r="D13" s="534">
        <v>204566978</v>
      </c>
      <c r="E13" s="531" t="s">
        <v>1341</v>
      </c>
      <c r="F13" s="282"/>
      <c r="G13" s="282"/>
      <c r="H13" s="282"/>
      <c r="I13" s="282">
        <v>65.48</v>
      </c>
      <c r="J13" s="98"/>
    </row>
    <row r="14" spans="1:10">
      <c r="A14" s="280">
        <v>6</v>
      </c>
      <c r="B14" s="270"/>
      <c r="C14" s="281"/>
      <c r="D14" s="281"/>
      <c r="E14" s="282"/>
      <c r="F14" s="282"/>
      <c r="G14" s="282"/>
      <c r="H14" s="282"/>
      <c r="I14" s="282"/>
      <c r="J14" s="98"/>
    </row>
    <row r="15" spans="1:10">
      <c r="A15" s="280">
        <v>7</v>
      </c>
      <c r="B15" s="270"/>
      <c r="C15" s="281"/>
      <c r="D15" s="281"/>
      <c r="E15" s="282"/>
      <c r="F15" s="282"/>
      <c r="G15" s="282"/>
      <c r="H15" s="282"/>
      <c r="I15" s="282"/>
      <c r="J15" s="98"/>
    </row>
    <row r="16" spans="1:10">
      <c r="A16" s="280">
        <v>8</v>
      </c>
      <c r="B16" s="270"/>
      <c r="C16" s="281"/>
      <c r="D16" s="281"/>
      <c r="E16" s="282"/>
      <c r="F16" s="282"/>
      <c r="G16" s="282"/>
      <c r="H16" s="282"/>
      <c r="I16" s="282"/>
      <c r="J16" s="98"/>
    </row>
    <row r="17" spans="1:10">
      <c r="A17" s="280">
        <v>9</v>
      </c>
      <c r="B17" s="270"/>
      <c r="C17" s="281"/>
      <c r="D17" s="281"/>
      <c r="E17" s="282"/>
      <c r="F17" s="282"/>
      <c r="G17" s="282"/>
      <c r="H17" s="282"/>
      <c r="I17" s="282"/>
      <c r="J17" s="98"/>
    </row>
    <row r="18" spans="1:10">
      <c r="A18" s="280">
        <v>10</v>
      </c>
      <c r="B18" s="270"/>
      <c r="C18" s="281"/>
      <c r="D18" s="281"/>
      <c r="E18" s="282"/>
      <c r="F18" s="282"/>
      <c r="G18" s="282"/>
      <c r="H18" s="282"/>
      <c r="I18" s="282"/>
      <c r="J18" s="98"/>
    </row>
    <row r="19" spans="1:10">
      <c r="A19" s="280">
        <v>11</v>
      </c>
      <c r="B19" s="270"/>
      <c r="C19" s="281"/>
      <c r="D19" s="281"/>
      <c r="E19" s="282"/>
      <c r="F19" s="282"/>
      <c r="G19" s="282"/>
      <c r="H19" s="282"/>
      <c r="I19" s="282"/>
      <c r="J19" s="98"/>
    </row>
    <row r="20" spans="1:10">
      <c r="A20" s="280">
        <v>12</v>
      </c>
      <c r="B20" s="270"/>
      <c r="C20" s="281"/>
      <c r="D20" s="281"/>
      <c r="E20" s="282"/>
      <c r="F20" s="282"/>
      <c r="G20" s="282"/>
      <c r="H20" s="282"/>
      <c r="I20" s="282"/>
      <c r="J20" s="98"/>
    </row>
    <row r="21" spans="1:10">
      <c r="A21" s="280">
        <v>13</v>
      </c>
      <c r="B21" s="270"/>
      <c r="C21" s="281"/>
      <c r="D21" s="281"/>
      <c r="E21" s="282"/>
      <c r="F21" s="282"/>
      <c r="G21" s="282"/>
      <c r="H21" s="282"/>
      <c r="I21" s="282"/>
      <c r="J21" s="98"/>
    </row>
    <row r="22" spans="1:10">
      <c r="A22" s="280">
        <v>14</v>
      </c>
      <c r="B22" s="270"/>
      <c r="C22" s="281"/>
      <c r="D22" s="281"/>
      <c r="E22" s="282"/>
      <c r="F22" s="282"/>
      <c r="G22" s="282"/>
      <c r="H22" s="282"/>
      <c r="I22" s="282"/>
      <c r="J22" s="98"/>
    </row>
    <row r="23" spans="1:10">
      <c r="A23" s="280">
        <v>15</v>
      </c>
      <c r="B23" s="270"/>
      <c r="C23" s="281"/>
      <c r="D23" s="281"/>
      <c r="E23" s="282"/>
      <c r="F23" s="282"/>
      <c r="G23" s="282"/>
      <c r="H23" s="282"/>
      <c r="I23" s="282"/>
      <c r="J23" s="98"/>
    </row>
    <row r="24" spans="1:10">
      <c r="A24" s="280">
        <v>16</v>
      </c>
      <c r="B24" s="270"/>
      <c r="C24" s="281"/>
      <c r="D24" s="281"/>
      <c r="E24" s="282"/>
      <c r="F24" s="282"/>
      <c r="G24" s="282"/>
      <c r="H24" s="282"/>
      <c r="I24" s="282"/>
      <c r="J24" s="98"/>
    </row>
    <row r="25" spans="1:10">
      <c r="A25" s="280">
        <v>17</v>
      </c>
      <c r="B25" s="270"/>
      <c r="C25" s="281"/>
      <c r="D25" s="281"/>
      <c r="E25" s="282"/>
      <c r="F25" s="282"/>
      <c r="G25" s="282"/>
      <c r="H25" s="282"/>
      <c r="I25" s="282"/>
      <c r="J25" s="98"/>
    </row>
    <row r="26" spans="1:10">
      <c r="A26" s="280">
        <v>18</v>
      </c>
      <c r="B26" s="270"/>
      <c r="C26" s="281"/>
      <c r="D26" s="281"/>
      <c r="E26" s="282"/>
      <c r="F26" s="282"/>
      <c r="G26" s="282"/>
      <c r="H26" s="282"/>
      <c r="I26" s="282"/>
      <c r="J26" s="98"/>
    </row>
    <row r="27" spans="1:10">
      <c r="A27" s="280">
        <v>19</v>
      </c>
      <c r="B27" s="270"/>
      <c r="C27" s="281"/>
      <c r="D27" s="281"/>
      <c r="E27" s="282"/>
      <c r="F27" s="282"/>
      <c r="G27" s="282"/>
      <c r="H27" s="282"/>
      <c r="I27" s="282"/>
      <c r="J27" s="98"/>
    </row>
    <row r="28" spans="1:10">
      <c r="A28" s="280">
        <v>20</v>
      </c>
      <c r="B28" s="270"/>
      <c r="C28" s="281"/>
      <c r="D28" s="281"/>
      <c r="E28" s="282"/>
      <c r="F28" s="282"/>
      <c r="G28" s="282"/>
      <c r="H28" s="282"/>
      <c r="I28" s="282"/>
      <c r="J28" s="98"/>
    </row>
    <row r="29" spans="1:10">
      <c r="A29" s="280">
        <v>21</v>
      </c>
      <c r="B29" s="270"/>
      <c r="C29" s="283"/>
      <c r="D29" s="283"/>
      <c r="E29" s="284"/>
      <c r="F29" s="284"/>
      <c r="G29" s="284"/>
      <c r="H29" s="285"/>
      <c r="I29" s="282"/>
      <c r="J29" s="98"/>
    </row>
    <row r="30" spans="1:10">
      <c r="A30" s="280">
        <v>22</v>
      </c>
      <c r="B30" s="270"/>
      <c r="C30" s="283"/>
      <c r="D30" s="283"/>
      <c r="E30" s="284"/>
      <c r="F30" s="284"/>
      <c r="G30" s="284"/>
      <c r="H30" s="285"/>
      <c r="I30" s="282"/>
      <c r="J30" s="98"/>
    </row>
    <row r="31" spans="1:10">
      <c r="A31" s="280">
        <v>23</v>
      </c>
      <c r="B31" s="270"/>
      <c r="C31" s="283"/>
      <c r="D31" s="283"/>
      <c r="E31" s="284"/>
      <c r="F31" s="284"/>
      <c r="G31" s="284"/>
      <c r="H31" s="285"/>
      <c r="I31" s="282"/>
      <c r="J31" s="98"/>
    </row>
    <row r="32" spans="1:10">
      <c r="A32" s="280">
        <v>24</v>
      </c>
      <c r="B32" s="270"/>
      <c r="C32" s="283"/>
      <c r="D32" s="283"/>
      <c r="E32" s="284"/>
      <c r="F32" s="284"/>
      <c r="G32" s="284"/>
      <c r="H32" s="285"/>
      <c r="I32" s="282"/>
      <c r="J32" s="98"/>
    </row>
    <row r="33" spans="1:12">
      <c r="A33" s="280">
        <v>25</v>
      </c>
      <c r="B33" s="270"/>
      <c r="C33" s="283"/>
      <c r="D33" s="283"/>
      <c r="E33" s="284"/>
      <c r="F33" s="284"/>
      <c r="G33" s="284"/>
      <c r="H33" s="285"/>
      <c r="I33" s="282"/>
      <c r="J33" s="98"/>
    </row>
    <row r="34" spans="1:12">
      <c r="A34" s="280">
        <v>26</v>
      </c>
      <c r="B34" s="270"/>
      <c r="C34" s="283"/>
      <c r="D34" s="283"/>
      <c r="E34" s="284"/>
      <c r="F34" s="284"/>
      <c r="G34" s="284"/>
      <c r="H34" s="285"/>
      <c r="I34" s="282"/>
      <c r="J34" s="98"/>
    </row>
    <row r="35" spans="1:12">
      <c r="A35" s="280">
        <v>27</v>
      </c>
      <c r="B35" s="270"/>
      <c r="C35" s="283"/>
      <c r="D35" s="283"/>
      <c r="E35" s="284"/>
      <c r="F35" s="284"/>
      <c r="G35" s="284"/>
      <c r="H35" s="285"/>
      <c r="I35" s="282"/>
      <c r="J35" s="98"/>
    </row>
    <row r="36" spans="1:12">
      <c r="A36" s="280">
        <v>28</v>
      </c>
      <c r="B36" s="270"/>
      <c r="C36" s="283"/>
      <c r="D36" s="283"/>
      <c r="E36" s="284"/>
      <c r="F36" s="284"/>
      <c r="G36" s="284"/>
      <c r="H36" s="285"/>
      <c r="I36" s="282"/>
      <c r="J36" s="98"/>
    </row>
    <row r="37" spans="1:12">
      <c r="A37" s="280">
        <v>29</v>
      </c>
      <c r="B37" s="270"/>
      <c r="C37" s="283"/>
      <c r="D37" s="283"/>
      <c r="E37" s="284"/>
      <c r="F37" s="284"/>
      <c r="G37" s="284"/>
      <c r="H37" s="285"/>
      <c r="I37" s="282"/>
      <c r="J37" s="98"/>
    </row>
    <row r="38" spans="1:12">
      <c r="A38" s="280" t="s">
        <v>258</v>
      </c>
      <c r="B38" s="270"/>
      <c r="C38" s="283"/>
      <c r="D38" s="283"/>
      <c r="E38" s="284"/>
      <c r="F38" s="284"/>
      <c r="G38" s="286"/>
      <c r="H38" s="287" t="s">
        <v>473</v>
      </c>
      <c r="I38" s="288">
        <f>SUM(I9:I37)</f>
        <v>17167.72</v>
      </c>
      <c r="J38" s="98"/>
    </row>
    <row r="40" spans="1:12">
      <c r="A40" s="599" t="s">
        <v>494</v>
      </c>
      <c r="B40" s="599"/>
      <c r="C40" s="599"/>
      <c r="D40" s="599"/>
      <c r="E40" s="599"/>
      <c r="F40" s="599"/>
      <c r="G40" s="599"/>
    </row>
    <row r="42" spans="1:12">
      <c r="B42" s="146" t="s">
        <v>93</v>
      </c>
      <c r="F42" s="147"/>
    </row>
    <row r="43" spans="1:12">
      <c r="F43" s="169"/>
      <c r="I43" s="169"/>
      <c r="J43" s="169"/>
      <c r="K43" s="169"/>
      <c r="L43" s="169"/>
    </row>
    <row r="44" spans="1:12">
      <c r="C44" s="148"/>
      <c r="F44" s="148"/>
      <c r="G44" s="148"/>
      <c r="H44" s="150"/>
      <c r="I44" s="289"/>
      <c r="J44" s="169"/>
      <c r="K44" s="169"/>
      <c r="L44" s="169"/>
    </row>
    <row r="45" spans="1:12">
      <c r="A45" s="169"/>
      <c r="C45" s="149" t="s">
        <v>248</v>
      </c>
      <c r="F45" s="150" t="s">
        <v>253</v>
      </c>
      <c r="G45" s="149"/>
      <c r="H45" s="149"/>
      <c r="I45" s="289"/>
      <c r="J45" s="169"/>
      <c r="K45" s="169"/>
      <c r="L45" s="169"/>
    </row>
    <row r="46" spans="1:12">
      <c r="A46" s="169"/>
      <c r="C46" s="151" t="s">
        <v>123</v>
      </c>
      <c r="F46" s="144" t="s">
        <v>249</v>
      </c>
      <c r="I46" s="169"/>
      <c r="J46" s="169"/>
      <c r="K46" s="169"/>
      <c r="L46" s="169"/>
    </row>
    <row r="47" spans="1:12" s="169" customFormat="1">
      <c r="B47" s="144"/>
      <c r="C47" s="151"/>
      <c r="G47" s="151"/>
      <c r="H47" s="151"/>
    </row>
    <row r="48" spans="1:12" s="169" customFormat="1" ht="12.75"/>
    <row r="49" s="169" customFormat="1" ht="12.75"/>
    <row r="50" s="169" customFormat="1" ht="12.75"/>
    <row r="51" s="169" customFormat="1" ht="12.75"/>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3"/>
  <sheetViews>
    <sheetView showGridLines="0" view="pageBreakPreview" zoomScale="80" zoomScaleSheetLayoutView="80" workbookViewId="0">
      <selection activeCell="L20" sqref="L20"/>
    </sheetView>
  </sheetViews>
  <sheetFormatPr defaultColWidth="9.140625" defaultRowHeight="12.75"/>
  <cols>
    <col min="1" max="1" width="2.7109375" style="262" customWidth="1"/>
    <col min="2" max="2" width="11" style="262" customWidth="1"/>
    <col min="3" max="3" width="23.42578125" style="262" customWidth="1"/>
    <col min="4" max="4" width="13.28515625" style="262" customWidth="1"/>
    <col min="5" max="5" width="10.28515625" style="262" customWidth="1"/>
    <col min="6" max="6" width="11.5703125" style="262" customWidth="1"/>
    <col min="7" max="7" width="12.28515625" style="262" customWidth="1"/>
    <col min="8" max="8" width="16.85546875" style="262" customWidth="1"/>
    <col min="9" max="9" width="17.5703125" style="262" customWidth="1"/>
    <col min="10" max="11" width="12.42578125" style="262" customWidth="1"/>
    <col min="12" max="12" width="24.85546875" style="262" customWidth="1"/>
    <col min="13" max="13" width="18.5703125" style="262" customWidth="1"/>
    <col min="14" max="14" width="0.85546875" style="262" customWidth="1"/>
    <col min="15" max="16384" width="9.140625" style="262"/>
  </cols>
  <sheetData>
    <row r="1" spans="1:15" ht="15">
      <c r="A1" s="623" t="s">
        <v>472</v>
      </c>
      <c r="B1" s="623"/>
      <c r="C1" s="623"/>
      <c r="D1" s="623"/>
      <c r="E1" s="623"/>
      <c r="F1" s="623"/>
      <c r="G1" s="623"/>
      <c r="H1" s="261"/>
      <c r="I1" s="260"/>
      <c r="J1" s="188"/>
      <c r="K1" s="188"/>
      <c r="L1" s="254"/>
      <c r="M1" s="578" t="s">
        <v>94</v>
      </c>
      <c r="N1" s="578"/>
      <c r="O1" s="578"/>
    </row>
    <row r="2" spans="1:15" ht="15">
      <c r="A2" s="260" t="s">
        <v>292</v>
      </c>
      <c r="B2" s="261"/>
      <c r="C2" s="261"/>
      <c r="D2" s="263"/>
      <c r="E2" s="263"/>
      <c r="F2" s="263"/>
      <c r="G2" s="263"/>
      <c r="H2" s="263"/>
      <c r="I2" s="261"/>
      <c r="J2" s="261"/>
      <c r="K2" s="261"/>
      <c r="L2" s="261"/>
      <c r="M2" s="578"/>
      <c r="N2" s="578"/>
      <c r="O2" s="578"/>
    </row>
    <row r="3" spans="1:15">
      <c r="A3" s="260"/>
      <c r="B3" s="261"/>
      <c r="C3" s="261"/>
      <c r="D3" s="263"/>
      <c r="E3" s="263"/>
      <c r="F3" s="263"/>
      <c r="G3" s="263"/>
      <c r="H3" s="263"/>
      <c r="I3" s="261"/>
      <c r="J3" s="261"/>
      <c r="K3" s="261"/>
      <c r="L3" s="261"/>
      <c r="M3" s="261"/>
      <c r="N3" s="260"/>
    </row>
    <row r="4" spans="1:15" ht="15">
      <c r="A4" s="105" t="s">
        <v>254</v>
      </c>
      <c r="B4" s="261"/>
      <c r="C4" s="261"/>
      <c r="D4" s="264"/>
      <c r="E4" s="265"/>
      <c r="F4" s="264"/>
      <c r="G4" s="263"/>
      <c r="H4" s="263"/>
      <c r="I4" s="263"/>
      <c r="J4" s="263"/>
      <c r="K4" s="263"/>
      <c r="L4" s="261"/>
      <c r="M4" s="263"/>
      <c r="N4" s="260"/>
    </row>
    <row r="5" spans="1:15">
      <c r="A5" s="266" t="str">
        <f>'ფორმა N1'!D4</f>
        <v>მპგ" ელენე ხოშტარია-დროა"</v>
      </c>
      <c r="B5" s="266"/>
      <c r="C5" s="266"/>
      <c r="D5" s="266"/>
      <c r="E5" s="267"/>
      <c r="F5" s="267"/>
      <c r="G5" s="267"/>
      <c r="H5" s="267"/>
      <c r="I5" s="267"/>
      <c r="J5" s="267"/>
      <c r="K5" s="267"/>
      <c r="L5" s="267"/>
      <c r="M5" s="267"/>
      <c r="N5" s="260"/>
    </row>
    <row r="6" spans="1:15" ht="13.5" thickBot="1">
      <c r="A6" s="268"/>
      <c r="B6" s="268"/>
      <c r="C6" s="268"/>
      <c r="D6" s="268"/>
      <c r="E6" s="268"/>
      <c r="F6" s="268"/>
      <c r="G6" s="268"/>
      <c r="H6" s="268"/>
      <c r="I6" s="268"/>
      <c r="J6" s="268"/>
      <c r="K6" s="268"/>
      <c r="L6" s="268"/>
      <c r="M6" s="268"/>
      <c r="N6" s="260"/>
    </row>
    <row r="7" spans="1:15" ht="51">
      <c r="A7" s="241" t="s">
        <v>64</v>
      </c>
      <c r="B7" s="153" t="s">
        <v>365</v>
      </c>
      <c r="C7" s="153" t="s">
        <v>366</v>
      </c>
      <c r="D7" s="154" t="s">
        <v>367</v>
      </c>
      <c r="E7" s="154" t="s">
        <v>255</v>
      </c>
      <c r="F7" s="154" t="s">
        <v>457</v>
      </c>
      <c r="G7" s="154" t="s">
        <v>458</v>
      </c>
      <c r="H7" s="153" t="s">
        <v>368</v>
      </c>
      <c r="I7" s="153" t="s">
        <v>369</v>
      </c>
      <c r="J7" s="153" t="s">
        <v>459</v>
      </c>
      <c r="K7" s="154" t="s">
        <v>460</v>
      </c>
      <c r="L7" s="154" t="s">
        <v>491</v>
      </c>
      <c r="M7" s="154" t="s">
        <v>364</v>
      </c>
      <c r="N7" s="260"/>
    </row>
    <row r="8" spans="1:15">
      <c r="A8" s="152">
        <v>1</v>
      </c>
      <c r="B8" s="153">
        <v>2</v>
      </c>
      <c r="C8" s="153">
        <v>3</v>
      </c>
      <c r="D8" s="154">
        <v>4</v>
      </c>
      <c r="E8" s="154">
        <v>5</v>
      </c>
      <c r="F8" s="154">
        <v>6</v>
      </c>
      <c r="G8" s="154">
        <v>7</v>
      </c>
      <c r="H8" s="154">
        <v>8</v>
      </c>
      <c r="I8" s="154">
        <v>9</v>
      </c>
      <c r="J8" s="154">
        <v>10</v>
      </c>
      <c r="K8" s="154">
        <v>11</v>
      </c>
      <c r="L8" s="154">
        <v>12</v>
      </c>
      <c r="M8" s="154">
        <v>13</v>
      </c>
      <c r="N8" s="260"/>
    </row>
    <row r="9" spans="1:15" ht="15">
      <c r="A9" s="269">
        <v>1</v>
      </c>
      <c r="B9" s="270"/>
      <c r="C9" s="271"/>
      <c r="D9" s="269"/>
      <c r="E9" s="269"/>
      <c r="F9" s="269"/>
      <c r="G9" s="269"/>
      <c r="H9" s="269"/>
      <c r="I9" s="269"/>
      <c r="J9" s="269"/>
      <c r="K9" s="269"/>
      <c r="L9" s="269"/>
      <c r="M9" s="272" t="str">
        <f t="shared" ref="M9:M33" si="0">IF(ISBLANK(B9),"",$M$2)</f>
        <v/>
      </c>
      <c r="N9" s="260"/>
    </row>
    <row r="10" spans="1:15" ht="15">
      <c r="A10" s="269">
        <v>2</v>
      </c>
      <c r="B10" s="270"/>
      <c r="C10" s="271"/>
      <c r="D10" s="269"/>
      <c r="E10" s="269"/>
      <c r="F10" s="269"/>
      <c r="G10" s="269"/>
      <c r="H10" s="269"/>
      <c r="I10" s="269"/>
      <c r="J10" s="269"/>
      <c r="K10" s="269"/>
      <c r="L10" s="269"/>
      <c r="M10" s="272" t="str">
        <f t="shared" si="0"/>
        <v/>
      </c>
      <c r="N10" s="260"/>
    </row>
    <row r="11" spans="1:15" ht="15">
      <c r="A11" s="269">
        <v>3</v>
      </c>
      <c r="B11" s="270"/>
      <c r="C11" s="271"/>
      <c r="D11" s="269"/>
      <c r="E11" s="269"/>
      <c r="F11" s="269"/>
      <c r="G11" s="269"/>
      <c r="H11" s="269"/>
      <c r="I11" s="269"/>
      <c r="J11" s="269"/>
      <c r="K11" s="269"/>
      <c r="L11" s="269"/>
      <c r="M11" s="272" t="str">
        <f t="shared" si="0"/>
        <v/>
      </c>
      <c r="N11" s="260"/>
    </row>
    <row r="12" spans="1:15" ht="15">
      <c r="A12" s="269">
        <v>4</v>
      </c>
      <c r="B12" s="270"/>
      <c r="C12" s="271"/>
      <c r="D12" s="269"/>
      <c r="E12" s="269"/>
      <c r="F12" s="269"/>
      <c r="G12" s="269"/>
      <c r="H12" s="269"/>
      <c r="I12" s="269"/>
      <c r="J12" s="269"/>
      <c r="K12" s="269"/>
      <c r="L12" s="269"/>
      <c r="M12" s="272" t="str">
        <f t="shared" si="0"/>
        <v/>
      </c>
      <c r="N12" s="260"/>
    </row>
    <row r="13" spans="1:15" ht="15">
      <c r="A13" s="269">
        <v>5</v>
      </c>
      <c r="B13" s="270"/>
      <c r="C13" s="271"/>
      <c r="D13" s="269"/>
      <c r="E13" s="269"/>
      <c r="F13" s="269"/>
      <c r="G13" s="269"/>
      <c r="H13" s="269"/>
      <c r="I13" s="269"/>
      <c r="J13" s="269"/>
      <c r="K13" s="269"/>
      <c r="L13" s="269"/>
      <c r="M13" s="272" t="str">
        <f t="shared" si="0"/>
        <v/>
      </c>
      <c r="N13" s="260"/>
    </row>
    <row r="14" spans="1:15" ht="15">
      <c r="A14" s="269">
        <v>6</v>
      </c>
      <c r="B14" s="270"/>
      <c r="C14" s="271"/>
      <c r="D14" s="269"/>
      <c r="E14" s="269"/>
      <c r="F14" s="269"/>
      <c r="G14" s="269"/>
      <c r="H14" s="269"/>
      <c r="I14" s="269"/>
      <c r="J14" s="269"/>
      <c r="K14" s="269"/>
      <c r="L14" s="269"/>
      <c r="M14" s="272" t="str">
        <f t="shared" si="0"/>
        <v/>
      </c>
      <c r="N14" s="260"/>
    </row>
    <row r="15" spans="1:15" ht="15">
      <c r="A15" s="269">
        <v>7</v>
      </c>
      <c r="B15" s="270"/>
      <c r="C15" s="271"/>
      <c r="D15" s="269"/>
      <c r="E15" s="269"/>
      <c r="F15" s="269"/>
      <c r="G15" s="269"/>
      <c r="H15" s="269"/>
      <c r="I15" s="269"/>
      <c r="J15" s="269"/>
      <c r="K15" s="269"/>
      <c r="L15" s="269"/>
      <c r="M15" s="272" t="str">
        <f t="shared" si="0"/>
        <v/>
      </c>
      <c r="N15" s="260"/>
    </row>
    <row r="16" spans="1:15" ht="15">
      <c r="A16" s="269">
        <v>8</v>
      </c>
      <c r="B16" s="270"/>
      <c r="C16" s="271"/>
      <c r="D16" s="269"/>
      <c r="E16" s="269"/>
      <c r="F16" s="269"/>
      <c r="G16" s="269"/>
      <c r="H16" s="269"/>
      <c r="I16" s="269"/>
      <c r="J16" s="269"/>
      <c r="K16" s="269"/>
      <c r="L16" s="269"/>
      <c r="M16" s="272" t="str">
        <f t="shared" si="0"/>
        <v/>
      </c>
      <c r="N16" s="260"/>
    </row>
    <row r="17" spans="1:14" ht="15">
      <c r="A17" s="269">
        <v>9</v>
      </c>
      <c r="B17" s="270"/>
      <c r="C17" s="271"/>
      <c r="D17" s="269"/>
      <c r="E17" s="269"/>
      <c r="F17" s="269"/>
      <c r="G17" s="269"/>
      <c r="H17" s="269"/>
      <c r="I17" s="269"/>
      <c r="J17" s="269"/>
      <c r="K17" s="269"/>
      <c r="L17" s="269"/>
      <c r="M17" s="272" t="str">
        <f t="shared" si="0"/>
        <v/>
      </c>
      <c r="N17" s="260"/>
    </row>
    <row r="18" spans="1:14" ht="15">
      <c r="A18" s="269">
        <v>10</v>
      </c>
      <c r="B18" s="270"/>
      <c r="C18" s="271"/>
      <c r="D18" s="269"/>
      <c r="E18" s="269"/>
      <c r="F18" s="269"/>
      <c r="G18" s="269"/>
      <c r="H18" s="269"/>
      <c r="I18" s="269"/>
      <c r="J18" s="269"/>
      <c r="K18" s="269"/>
      <c r="L18" s="269"/>
      <c r="M18" s="272" t="str">
        <f t="shared" si="0"/>
        <v/>
      </c>
      <c r="N18" s="260"/>
    </row>
    <row r="19" spans="1:14" ht="15">
      <c r="A19" s="269">
        <v>11</v>
      </c>
      <c r="B19" s="270"/>
      <c r="C19" s="271"/>
      <c r="D19" s="269"/>
      <c r="E19" s="269"/>
      <c r="F19" s="269"/>
      <c r="G19" s="269"/>
      <c r="H19" s="269"/>
      <c r="I19" s="269"/>
      <c r="J19" s="269"/>
      <c r="K19" s="269"/>
      <c r="L19" s="269"/>
      <c r="M19" s="272" t="str">
        <f t="shared" si="0"/>
        <v/>
      </c>
      <c r="N19" s="260"/>
    </row>
    <row r="20" spans="1:14" ht="15">
      <c r="A20" s="269">
        <v>12</v>
      </c>
      <c r="B20" s="270"/>
      <c r="C20" s="271"/>
      <c r="D20" s="269"/>
      <c r="E20" s="269"/>
      <c r="F20" s="269"/>
      <c r="G20" s="269"/>
      <c r="H20" s="269"/>
      <c r="I20" s="269"/>
      <c r="J20" s="269"/>
      <c r="K20" s="269"/>
      <c r="L20" s="269"/>
      <c r="M20" s="272" t="str">
        <f t="shared" si="0"/>
        <v/>
      </c>
      <c r="N20" s="260"/>
    </row>
    <row r="21" spans="1:14" ht="15">
      <c r="A21" s="269">
        <v>13</v>
      </c>
      <c r="B21" s="270"/>
      <c r="C21" s="271"/>
      <c r="D21" s="269"/>
      <c r="E21" s="269"/>
      <c r="F21" s="269"/>
      <c r="G21" s="269"/>
      <c r="H21" s="269"/>
      <c r="I21" s="269"/>
      <c r="J21" s="269"/>
      <c r="K21" s="269"/>
      <c r="L21" s="269"/>
      <c r="M21" s="272" t="str">
        <f t="shared" si="0"/>
        <v/>
      </c>
      <c r="N21" s="260"/>
    </row>
    <row r="22" spans="1:14" ht="15">
      <c r="A22" s="269">
        <v>14</v>
      </c>
      <c r="B22" s="270"/>
      <c r="C22" s="271"/>
      <c r="D22" s="269"/>
      <c r="E22" s="269"/>
      <c r="F22" s="269"/>
      <c r="G22" s="269"/>
      <c r="H22" s="269"/>
      <c r="I22" s="269"/>
      <c r="J22" s="269"/>
      <c r="K22" s="269"/>
      <c r="L22" s="269"/>
      <c r="M22" s="272" t="str">
        <f t="shared" si="0"/>
        <v/>
      </c>
      <c r="N22" s="260"/>
    </row>
    <row r="23" spans="1:14" ht="15">
      <c r="A23" s="269">
        <v>15</v>
      </c>
      <c r="B23" s="270"/>
      <c r="C23" s="271"/>
      <c r="D23" s="269"/>
      <c r="E23" s="269"/>
      <c r="F23" s="269"/>
      <c r="G23" s="269"/>
      <c r="H23" s="269"/>
      <c r="I23" s="269"/>
      <c r="J23" s="269"/>
      <c r="K23" s="269"/>
      <c r="L23" s="269"/>
      <c r="M23" s="272" t="str">
        <f t="shared" si="0"/>
        <v/>
      </c>
      <c r="N23" s="260"/>
    </row>
    <row r="24" spans="1:14" ht="15">
      <c r="A24" s="269">
        <v>16</v>
      </c>
      <c r="B24" s="270"/>
      <c r="C24" s="271"/>
      <c r="D24" s="269"/>
      <c r="E24" s="269"/>
      <c r="F24" s="269"/>
      <c r="G24" s="269"/>
      <c r="H24" s="269"/>
      <c r="I24" s="269"/>
      <c r="J24" s="269"/>
      <c r="K24" s="269"/>
      <c r="L24" s="269"/>
      <c r="M24" s="272" t="str">
        <f t="shared" si="0"/>
        <v/>
      </c>
      <c r="N24" s="260"/>
    </row>
    <row r="25" spans="1:14" ht="15">
      <c r="A25" s="269">
        <v>17</v>
      </c>
      <c r="B25" s="270"/>
      <c r="C25" s="271"/>
      <c r="D25" s="269"/>
      <c r="E25" s="269"/>
      <c r="F25" s="269"/>
      <c r="G25" s="269"/>
      <c r="H25" s="269"/>
      <c r="I25" s="269"/>
      <c r="J25" s="269"/>
      <c r="K25" s="269"/>
      <c r="L25" s="269"/>
      <c r="M25" s="272" t="str">
        <f t="shared" si="0"/>
        <v/>
      </c>
      <c r="N25" s="260"/>
    </row>
    <row r="26" spans="1:14" ht="15">
      <c r="A26" s="269">
        <v>18</v>
      </c>
      <c r="B26" s="270"/>
      <c r="C26" s="271"/>
      <c r="D26" s="269"/>
      <c r="E26" s="269"/>
      <c r="F26" s="269"/>
      <c r="G26" s="269"/>
      <c r="H26" s="269"/>
      <c r="I26" s="269"/>
      <c r="J26" s="269"/>
      <c r="K26" s="269"/>
      <c r="L26" s="269"/>
      <c r="M26" s="272" t="str">
        <f t="shared" si="0"/>
        <v/>
      </c>
      <c r="N26" s="260"/>
    </row>
    <row r="27" spans="1:14" ht="15">
      <c r="A27" s="269">
        <v>19</v>
      </c>
      <c r="B27" s="270"/>
      <c r="C27" s="271"/>
      <c r="D27" s="269"/>
      <c r="E27" s="269"/>
      <c r="F27" s="269"/>
      <c r="G27" s="269"/>
      <c r="H27" s="269"/>
      <c r="I27" s="269"/>
      <c r="J27" s="269"/>
      <c r="K27" s="269"/>
      <c r="L27" s="269"/>
      <c r="M27" s="272" t="str">
        <f t="shared" si="0"/>
        <v/>
      </c>
      <c r="N27" s="260"/>
    </row>
    <row r="28" spans="1:14" ht="15">
      <c r="A28" s="269">
        <v>20</v>
      </c>
      <c r="B28" s="270"/>
      <c r="C28" s="271"/>
      <c r="D28" s="269"/>
      <c r="E28" s="269"/>
      <c r="F28" s="269"/>
      <c r="G28" s="269"/>
      <c r="H28" s="269"/>
      <c r="I28" s="269"/>
      <c r="J28" s="269"/>
      <c r="K28" s="269"/>
      <c r="L28" s="269"/>
      <c r="M28" s="272" t="str">
        <f t="shared" si="0"/>
        <v/>
      </c>
      <c r="N28" s="260"/>
    </row>
    <row r="29" spans="1:14" ht="15">
      <c r="A29" s="269">
        <v>21</v>
      </c>
      <c r="B29" s="270"/>
      <c r="C29" s="271"/>
      <c r="D29" s="269"/>
      <c r="E29" s="269"/>
      <c r="F29" s="269"/>
      <c r="G29" s="269"/>
      <c r="H29" s="269"/>
      <c r="I29" s="269"/>
      <c r="J29" s="269"/>
      <c r="K29" s="269"/>
      <c r="L29" s="269"/>
      <c r="M29" s="272" t="str">
        <f t="shared" si="0"/>
        <v/>
      </c>
      <c r="N29" s="260"/>
    </row>
    <row r="30" spans="1:14" ht="15">
      <c r="A30" s="269">
        <v>22</v>
      </c>
      <c r="B30" s="270"/>
      <c r="C30" s="271"/>
      <c r="D30" s="269"/>
      <c r="E30" s="269"/>
      <c r="F30" s="269"/>
      <c r="G30" s="269"/>
      <c r="H30" s="269"/>
      <c r="I30" s="269"/>
      <c r="J30" s="269"/>
      <c r="K30" s="269"/>
      <c r="L30" s="269"/>
      <c r="M30" s="272" t="str">
        <f t="shared" si="0"/>
        <v/>
      </c>
      <c r="N30" s="260"/>
    </row>
    <row r="31" spans="1:14" ht="15">
      <c r="A31" s="269">
        <v>23</v>
      </c>
      <c r="B31" s="270"/>
      <c r="C31" s="271"/>
      <c r="D31" s="269"/>
      <c r="E31" s="269"/>
      <c r="F31" s="269"/>
      <c r="G31" s="269"/>
      <c r="H31" s="269"/>
      <c r="I31" s="269"/>
      <c r="J31" s="269"/>
      <c r="K31" s="269"/>
      <c r="L31" s="269"/>
      <c r="M31" s="272" t="str">
        <f t="shared" si="0"/>
        <v/>
      </c>
      <c r="N31" s="260"/>
    </row>
    <row r="32" spans="1:14" ht="15">
      <c r="A32" s="269">
        <v>24</v>
      </c>
      <c r="B32" s="270"/>
      <c r="C32" s="271"/>
      <c r="D32" s="269"/>
      <c r="E32" s="269"/>
      <c r="F32" s="269"/>
      <c r="G32" s="269"/>
      <c r="H32" s="269"/>
      <c r="I32" s="269"/>
      <c r="J32" s="269"/>
      <c r="K32" s="269"/>
      <c r="L32" s="269"/>
      <c r="M32" s="272" t="str">
        <f t="shared" si="0"/>
        <v/>
      </c>
      <c r="N32" s="260"/>
    </row>
    <row r="33" spans="1:14" ht="15">
      <c r="A33" s="273" t="s">
        <v>258</v>
      </c>
      <c r="B33" s="270"/>
      <c r="C33" s="271"/>
      <c r="D33" s="269"/>
      <c r="E33" s="269"/>
      <c r="F33" s="269"/>
      <c r="G33" s="269"/>
      <c r="H33" s="269"/>
      <c r="I33" s="269"/>
      <c r="J33" s="269"/>
      <c r="K33" s="269"/>
      <c r="L33" s="269"/>
      <c r="M33" s="272" t="str">
        <f t="shared" si="0"/>
        <v/>
      </c>
      <c r="N33" s="260"/>
    </row>
    <row r="34" spans="1:14" s="274" customFormat="1"/>
    <row r="35" spans="1:14" ht="33.6" customHeight="1">
      <c r="A35" s="624" t="s">
        <v>492</v>
      </c>
      <c r="B35" s="625"/>
      <c r="C35" s="625"/>
      <c r="D35" s="625"/>
      <c r="E35" s="625"/>
      <c r="F35" s="625"/>
      <c r="G35" s="625"/>
      <c r="H35" s="625"/>
      <c r="I35" s="625"/>
      <c r="J35" s="625"/>
      <c r="K35" s="625"/>
      <c r="L35" s="625"/>
      <c r="M35" s="625"/>
    </row>
    <row r="36" spans="1:14" ht="19.149999999999999" customHeight="1">
      <c r="A36" s="626" t="s">
        <v>484</v>
      </c>
      <c r="B36" s="626"/>
      <c r="C36" s="626"/>
      <c r="D36" s="626"/>
      <c r="E36" s="626"/>
      <c r="F36" s="626"/>
      <c r="G36" s="626"/>
      <c r="H36" s="626"/>
      <c r="I36" s="626"/>
      <c r="J36" s="626"/>
      <c r="K36" s="626"/>
      <c r="L36" s="626"/>
      <c r="M36" s="626"/>
    </row>
    <row r="37" spans="1:14" s="20" customFormat="1" ht="15">
      <c r="B37" s="155" t="s">
        <v>93</v>
      </c>
    </row>
    <row r="38" spans="1:14" s="20" customFormat="1" ht="15">
      <c r="B38" s="155"/>
    </row>
    <row r="39" spans="1:14" s="20" customFormat="1" ht="15">
      <c r="C39" s="157"/>
      <c r="D39" s="156"/>
      <c r="E39" s="156"/>
      <c r="H39" s="157"/>
      <c r="I39" s="157"/>
      <c r="J39" s="156"/>
      <c r="K39" s="156"/>
      <c r="L39" s="156"/>
    </row>
    <row r="40" spans="1:14" s="20" customFormat="1" ht="15">
      <c r="C40" s="158" t="s">
        <v>248</v>
      </c>
      <c r="D40" s="156"/>
      <c r="E40" s="156"/>
      <c r="H40" s="155" t="s">
        <v>294</v>
      </c>
      <c r="M40" s="156"/>
    </row>
    <row r="41" spans="1:14" s="20" customFormat="1" ht="15">
      <c r="C41" s="158" t="s">
        <v>123</v>
      </c>
      <c r="D41" s="156"/>
      <c r="E41" s="156"/>
      <c r="H41" s="159" t="s">
        <v>249</v>
      </c>
      <c r="M41" s="156"/>
    </row>
    <row r="42" spans="1:14" ht="15">
      <c r="C42" s="158"/>
      <c r="F42" s="159"/>
      <c r="J42" s="275"/>
      <c r="K42" s="275"/>
      <c r="L42" s="275"/>
      <c r="M42" s="275"/>
    </row>
    <row r="43" spans="1:14" ht="15">
      <c r="C43" s="158"/>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view="pageBreakPreview" topLeftCell="A10" zoomScaleNormal="100" zoomScaleSheetLayoutView="100" workbookViewId="0">
      <selection activeCell="C21" sqref="C21:C22"/>
    </sheetView>
  </sheetViews>
  <sheetFormatPr defaultColWidth="9.140625" defaultRowHeight="12.75"/>
  <cols>
    <col min="1" max="1" width="7.28515625" style="160" customWidth="1"/>
    <col min="2" max="2" width="57.28515625" style="160" customWidth="1"/>
    <col min="3" max="3" width="24.140625" style="160" customWidth="1"/>
    <col min="4" max="16384" width="9.140625" style="160"/>
  </cols>
  <sheetData>
    <row r="1" spans="1:3" s="6" customFormat="1" ht="18.75" customHeight="1">
      <c r="A1" s="627" t="s">
        <v>474</v>
      </c>
      <c r="B1" s="627"/>
      <c r="C1" s="217" t="s">
        <v>94</v>
      </c>
    </row>
    <row r="2" spans="1:3" s="6" customFormat="1" ht="15">
      <c r="A2" s="627"/>
      <c r="B2" s="627"/>
      <c r="C2" s="214" t="str">
        <f>'ფორმა N1'!M2</f>
        <v>01.01.2021-12.31.2021</v>
      </c>
    </row>
    <row r="3" spans="1:3" s="6" customFormat="1" ht="15">
      <c r="A3" s="218" t="s">
        <v>124</v>
      </c>
      <c r="B3" s="215"/>
      <c r="C3" s="216"/>
    </row>
    <row r="4" spans="1:3" s="6" customFormat="1" ht="15">
      <c r="A4" s="105"/>
      <c r="B4" s="215"/>
      <c r="C4" s="216"/>
    </row>
    <row r="5" spans="1:3" s="20" customFormat="1" ht="15">
      <c r="A5" s="628" t="s">
        <v>254</v>
      </c>
      <c r="B5" s="628"/>
      <c r="C5" s="105"/>
    </row>
    <row r="6" spans="1:3" s="20" customFormat="1" ht="15">
      <c r="A6" s="256" t="str">
        <f>'ფორმა N1'!D4</f>
        <v>მპგ" ელენე ხოშტარია-დროა"</v>
      </c>
      <c r="B6" s="256"/>
      <c r="C6" s="105"/>
    </row>
    <row r="7" spans="1:3">
      <c r="A7" s="219"/>
      <c r="B7" s="219"/>
      <c r="C7" s="219"/>
    </row>
    <row r="8" spans="1:3">
      <c r="A8" s="219"/>
      <c r="B8" s="219"/>
      <c r="C8" s="219"/>
    </row>
    <row r="9" spans="1:3" ht="30" customHeight="1">
      <c r="A9" s="220" t="s">
        <v>64</v>
      </c>
      <c r="B9" s="220" t="s">
        <v>11</v>
      </c>
      <c r="C9" s="221" t="s">
        <v>9</v>
      </c>
    </row>
    <row r="10" spans="1:3" ht="15">
      <c r="A10" s="222">
        <v>1</v>
      </c>
      <c r="B10" s="223" t="s">
        <v>57</v>
      </c>
      <c r="C10" s="224">
        <f>'ფორმა N4'!D11+'ფორმა N5'!D9</f>
        <v>103199.83</v>
      </c>
    </row>
    <row r="11" spans="1:3" ht="15">
      <c r="A11" s="225">
        <v>1.1000000000000001</v>
      </c>
      <c r="B11" s="223" t="s">
        <v>418</v>
      </c>
      <c r="C11" s="226">
        <f>'ფორმა N4'!D39+'ფორმა N5'!D37</f>
        <v>27277.65</v>
      </c>
    </row>
    <row r="12" spans="1:3" ht="15">
      <c r="A12" s="227" t="s">
        <v>30</v>
      </c>
      <c r="B12" s="223" t="s">
        <v>419</v>
      </c>
      <c r="C12" s="226">
        <f>'ფორმა N4'!D40+'ფორმა N5'!D38</f>
        <v>0</v>
      </c>
    </row>
    <row r="13" spans="1:3" ht="15">
      <c r="A13" s="225">
        <v>1.2</v>
      </c>
      <c r="B13" s="223" t="s">
        <v>58</v>
      </c>
      <c r="C13" s="226">
        <f>'ფორმა N4'!D12+'ფორმა N5'!D10</f>
        <v>19633.759999999998</v>
      </c>
    </row>
    <row r="14" spans="1:3" ht="15">
      <c r="A14" s="225">
        <v>1.3</v>
      </c>
      <c r="B14" s="223" t="s">
        <v>413</v>
      </c>
      <c r="C14" s="226">
        <f>'ფორმა N4'!D17+'ფორმა N5'!D15</f>
        <v>0</v>
      </c>
    </row>
    <row r="15" spans="1:3" ht="15">
      <c r="A15" s="629"/>
      <c r="B15" s="629"/>
      <c r="C15" s="629"/>
    </row>
    <row r="16" spans="1:3" ht="30" customHeight="1">
      <c r="A16" s="220" t="s">
        <v>64</v>
      </c>
      <c r="B16" s="220" t="s">
        <v>230</v>
      </c>
      <c r="C16" s="221" t="s">
        <v>67</v>
      </c>
    </row>
    <row r="17" spans="1:3" ht="15">
      <c r="A17" s="222">
        <v>2</v>
      </c>
      <c r="B17" s="223" t="s">
        <v>420</v>
      </c>
      <c r="C17" s="228">
        <f>'ფორმა N2'!D9+'ფორმა N3'!D9</f>
        <v>87345.35</v>
      </c>
    </row>
    <row r="18" spans="1:3" ht="15">
      <c r="A18" s="229">
        <v>2.1</v>
      </c>
      <c r="B18" s="223" t="s">
        <v>421</v>
      </c>
      <c r="C18" s="223">
        <f>'ფორმა N2'!D17+'ფორმა N3'!D17</f>
        <v>0</v>
      </c>
    </row>
    <row r="19" spans="1:3" ht="15">
      <c r="A19" s="229">
        <v>2.2000000000000002</v>
      </c>
      <c r="B19" s="223" t="s">
        <v>422</v>
      </c>
      <c r="C19" s="223">
        <f>'ფორმა N2'!D18+'ფორმა N3'!D18</f>
        <v>0</v>
      </c>
    </row>
    <row r="20" spans="1:3" ht="15">
      <c r="A20" s="229">
        <v>2.2999999999999998</v>
      </c>
      <c r="B20" s="223" t="s">
        <v>423</v>
      </c>
      <c r="C20" s="230">
        <f>SUM(C21:C25)</f>
        <v>117401.35</v>
      </c>
    </row>
    <row r="21" spans="1:3" ht="15">
      <c r="A21" s="227" t="s">
        <v>424</v>
      </c>
      <c r="B21" s="231" t="s">
        <v>425</v>
      </c>
      <c r="C21" s="223">
        <f>'ფორმა N2'!D13+'ფორმა N3'!D13</f>
        <v>87333.35</v>
      </c>
    </row>
    <row r="22" spans="1:3" ht="15">
      <c r="A22" s="227" t="s">
        <v>426</v>
      </c>
      <c r="B22" s="231" t="s">
        <v>427</v>
      </c>
      <c r="C22" s="223">
        <f>'ფორმა N2'!C27+'ფორმა N3'!C27</f>
        <v>27788</v>
      </c>
    </row>
    <row r="23" spans="1:3" ht="15">
      <c r="A23" s="227" t="s">
        <v>428</v>
      </c>
      <c r="B23" s="231" t="s">
        <v>429</v>
      </c>
      <c r="C23" s="223">
        <f>'ფორმა N2'!D14+'ფორმა N3'!D14</f>
        <v>0</v>
      </c>
    </row>
    <row r="24" spans="1:3" ht="15">
      <c r="A24" s="227" t="s">
        <v>430</v>
      </c>
      <c r="B24" s="231" t="s">
        <v>431</v>
      </c>
      <c r="C24" s="223">
        <f>'ფორმა N2'!C31+'ფორმა N3'!C31</f>
        <v>2280</v>
      </c>
    </row>
    <row r="25" spans="1:3" ht="15">
      <c r="A25" s="227" t="s">
        <v>432</v>
      </c>
      <c r="B25" s="231" t="s">
        <v>433</v>
      </c>
      <c r="C25" s="223">
        <f>'ფორმა N2'!D11+'ფორმა N3'!D11</f>
        <v>0</v>
      </c>
    </row>
    <row r="26" spans="1:3" ht="15">
      <c r="A26" s="232"/>
      <c r="B26" s="233"/>
      <c r="C26" s="234"/>
    </row>
    <row r="27" spans="1:3" ht="15">
      <c r="A27" s="232"/>
      <c r="B27" s="233"/>
      <c r="C27" s="234"/>
    </row>
    <row r="28" spans="1:3" ht="15">
      <c r="A28" s="20"/>
      <c r="B28" s="20"/>
      <c r="C28" s="20"/>
    </row>
    <row r="29" spans="1:3" ht="15">
      <c r="A29" s="155" t="s">
        <v>93</v>
      </c>
      <c r="B29" s="20"/>
      <c r="C29" s="20"/>
    </row>
    <row r="30" spans="1:3" ht="15">
      <c r="A30" s="20"/>
      <c r="B30" s="20"/>
      <c r="C30" s="20"/>
    </row>
    <row r="31" spans="1:3" ht="15">
      <c r="A31" s="20"/>
      <c r="B31" s="20"/>
      <c r="C31" s="20"/>
    </row>
    <row r="32" spans="1:3" ht="15">
      <c r="B32" s="155" t="s">
        <v>1348</v>
      </c>
      <c r="C32" s="20"/>
    </row>
    <row r="33" spans="2:3" ht="15">
      <c r="B33" s="20" t="s">
        <v>250</v>
      </c>
      <c r="C33" s="20"/>
    </row>
    <row r="34" spans="2:3">
      <c r="B34" s="561" t="s">
        <v>123</v>
      </c>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cols>
    <col min="3" max="3" width="74.5703125" bestFit="1" customWidth="1"/>
    <col min="5" max="5" width="29" bestFit="1" customWidth="1"/>
  </cols>
  <sheetData>
    <row r="1" spans="1:7">
      <c r="A1" t="s">
        <v>203</v>
      </c>
      <c r="C1" t="s">
        <v>183</v>
      </c>
      <c r="E1" t="s">
        <v>208</v>
      </c>
      <c r="G1" t="s">
        <v>217</v>
      </c>
    </row>
    <row r="2" spans="1:7" ht="15">
      <c r="A2" s="56">
        <v>40907</v>
      </c>
      <c r="C2" t="s">
        <v>184</v>
      </c>
      <c r="E2" t="s">
        <v>212</v>
      </c>
      <c r="G2" s="57" t="s">
        <v>218</v>
      </c>
    </row>
    <row r="3" spans="1:7" ht="15">
      <c r="A3" s="56">
        <v>40908</v>
      </c>
      <c r="C3" t="s">
        <v>185</v>
      </c>
      <c r="E3" t="s">
        <v>213</v>
      </c>
      <c r="G3" s="57" t="s">
        <v>219</v>
      </c>
    </row>
    <row r="4" spans="1:7" ht="15">
      <c r="A4" s="56">
        <v>40909</v>
      </c>
      <c r="C4" t="s">
        <v>186</v>
      </c>
      <c r="E4" t="s">
        <v>214</v>
      </c>
      <c r="G4" s="57" t="s">
        <v>220</v>
      </c>
    </row>
    <row r="5" spans="1:7">
      <c r="A5" s="56">
        <v>40910</v>
      </c>
      <c r="C5" t="s">
        <v>187</v>
      </c>
      <c r="E5" t="s">
        <v>215</v>
      </c>
    </row>
    <row r="6" spans="1:7">
      <c r="A6" s="56">
        <v>40911</v>
      </c>
      <c r="C6" t="s">
        <v>188</v>
      </c>
    </row>
    <row r="7" spans="1:7">
      <c r="A7" s="56">
        <v>40912</v>
      </c>
      <c r="C7" t="s">
        <v>189</v>
      </c>
    </row>
    <row r="8" spans="1:7">
      <c r="A8" s="56">
        <v>40913</v>
      </c>
      <c r="C8" t="s">
        <v>190</v>
      </c>
    </row>
    <row r="9" spans="1:7">
      <c r="A9" s="56">
        <v>40914</v>
      </c>
      <c r="C9" t="s">
        <v>191</v>
      </c>
    </row>
    <row r="10" spans="1:7">
      <c r="A10" s="56">
        <v>40915</v>
      </c>
      <c r="C10" t="s">
        <v>192</v>
      </c>
    </row>
    <row r="11" spans="1:7">
      <c r="A11" s="56">
        <v>40916</v>
      </c>
      <c r="C11" t="s">
        <v>193</v>
      </c>
    </row>
    <row r="12" spans="1:7">
      <c r="A12" s="56">
        <v>40917</v>
      </c>
      <c r="C12" t="s">
        <v>194</v>
      </c>
    </row>
    <row r="13" spans="1:7">
      <c r="A13" s="56">
        <v>40918</v>
      </c>
      <c r="C13" t="s">
        <v>195</v>
      </c>
    </row>
    <row r="14" spans="1:7">
      <c r="A14" s="56">
        <v>40919</v>
      </c>
      <c r="C14" t="s">
        <v>196</v>
      </c>
    </row>
    <row r="15" spans="1:7">
      <c r="A15" s="56">
        <v>40920</v>
      </c>
      <c r="C15" t="s">
        <v>197</v>
      </c>
    </row>
    <row r="16" spans="1:7">
      <c r="A16" s="56">
        <v>40921</v>
      </c>
      <c r="C16" t="s">
        <v>198</v>
      </c>
    </row>
    <row r="17" spans="1:3">
      <c r="A17" s="56">
        <v>40922</v>
      </c>
      <c r="C17" t="s">
        <v>199</v>
      </c>
    </row>
    <row r="18" spans="1:3">
      <c r="A18" s="56">
        <v>40923</v>
      </c>
      <c r="C18" t="s">
        <v>200</v>
      </c>
    </row>
    <row r="19" spans="1:3">
      <c r="A19" s="56">
        <v>40924</v>
      </c>
      <c r="C19" t="s">
        <v>201</v>
      </c>
    </row>
    <row r="20" spans="1:3">
      <c r="A20" s="56">
        <v>40925</v>
      </c>
      <c r="C20" t="s">
        <v>202</v>
      </c>
    </row>
    <row r="21" spans="1:3">
      <c r="A21" s="56">
        <v>40926</v>
      </c>
    </row>
    <row r="22" spans="1:3">
      <c r="A22" s="56">
        <v>40927</v>
      </c>
    </row>
    <row r="23" spans="1:3">
      <c r="A23" s="56">
        <v>40928</v>
      </c>
    </row>
    <row r="24" spans="1:3">
      <c r="A24" s="56">
        <v>40929</v>
      </c>
    </row>
    <row r="25" spans="1:3">
      <c r="A25" s="56">
        <v>40930</v>
      </c>
    </row>
    <row r="26" spans="1:3">
      <c r="A26" s="56">
        <v>40931</v>
      </c>
    </row>
    <row r="27" spans="1:3">
      <c r="A27" s="56">
        <v>40932</v>
      </c>
    </row>
    <row r="28" spans="1:3">
      <c r="A28" s="56">
        <v>40933</v>
      </c>
    </row>
    <row r="29" spans="1:3">
      <c r="A29" s="56">
        <v>40934</v>
      </c>
    </row>
    <row r="30" spans="1:3">
      <c r="A30" s="56">
        <v>40935</v>
      </c>
    </row>
    <row r="31" spans="1:3">
      <c r="A31" s="56">
        <v>40936</v>
      </c>
    </row>
    <row r="32" spans="1:3">
      <c r="A32" s="56">
        <v>40937</v>
      </c>
    </row>
    <row r="33" spans="1:1">
      <c r="A33" s="56">
        <v>40938</v>
      </c>
    </row>
    <row r="34" spans="1:1">
      <c r="A34" s="56">
        <v>40939</v>
      </c>
    </row>
    <row r="35" spans="1:1">
      <c r="A35" s="56">
        <v>40941</v>
      </c>
    </row>
    <row r="36" spans="1:1">
      <c r="A36" s="56">
        <v>40942</v>
      </c>
    </row>
    <row r="37" spans="1:1">
      <c r="A37" s="56">
        <v>40943</v>
      </c>
    </row>
    <row r="38" spans="1:1">
      <c r="A38" s="56">
        <v>40944</v>
      </c>
    </row>
    <row r="39" spans="1:1">
      <c r="A39" s="56">
        <v>40945</v>
      </c>
    </row>
    <row r="40" spans="1:1">
      <c r="A40" s="56">
        <v>40946</v>
      </c>
    </row>
    <row r="41" spans="1:1">
      <c r="A41" s="56">
        <v>40947</v>
      </c>
    </row>
    <row r="42" spans="1:1">
      <c r="A42" s="56">
        <v>40948</v>
      </c>
    </row>
    <row r="43" spans="1:1">
      <c r="A43" s="56">
        <v>40949</v>
      </c>
    </row>
    <row r="44" spans="1:1">
      <c r="A44" s="56">
        <v>40950</v>
      </c>
    </row>
    <row r="45" spans="1:1">
      <c r="A45" s="56">
        <v>40951</v>
      </c>
    </row>
    <row r="46" spans="1:1">
      <c r="A46" s="56">
        <v>40952</v>
      </c>
    </row>
    <row r="47" spans="1:1">
      <c r="A47" s="56">
        <v>40953</v>
      </c>
    </row>
    <row r="48" spans="1:1">
      <c r="A48" s="56">
        <v>40954</v>
      </c>
    </row>
    <row r="49" spans="1:1">
      <c r="A49" s="56">
        <v>40955</v>
      </c>
    </row>
    <row r="50" spans="1:1">
      <c r="A50" s="56">
        <v>40956</v>
      </c>
    </row>
    <row r="51" spans="1:1">
      <c r="A51" s="56">
        <v>40957</v>
      </c>
    </row>
    <row r="52" spans="1:1">
      <c r="A52" s="56">
        <v>40958</v>
      </c>
    </row>
    <row r="53" spans="1:1">
      <c r="A53" s="56">
        <v>40959</v>
      </c>
    </row>
    <row r="54" spans="1:1">
      <c r="A54" s="56">
        <v>40960</v>
      </c>
    </row>
    <row r="55" spans="1:1">
      <c r="A55" s="56">
        <v>40961</v>
      </c>
    </row>
    <row r="56" spans="1:1">
      <c r="A56" s="56">
        <v>40962</v>
      </c>
    </row>
    <row r="57" spans="1:1">
      <c r="A57" s="56">
        <v>40963</v>
      </c>
    </row>
    <row r="58" spans="1:1">
      <c r="A58" s="56">
        <v>40964</v>
      </c>
    </row>
    <row r="59" spans="1:1">
      <c r="A59" s="56">
        <v>40965</v>
      </c>
    </row>
    <row r="60" spans="1:1">
      <c r="A60" s="56">
        <v>40966</v>
      </c>
    </row>
    <row r="61" spans="1:1">
      <c r="A61" s="56">
        <v>40967</v>
      </c>
    </row>
    <row r="62" spans="1:1">
      <c r="A62" s="56">
        <v>40968</v>
      </c>
    </row>
    <row r="63" spans="1:1">
      <c r="A63" s="56">
        <v>40969</v>
      </c>
    </row>
    <row r="64" spans="1:1">
      <c r="A64" s="56">
        <v>40970</v>
      </c>
    </row>
    <row r="65" spans="1:1">
      <c r="A65" s="56">
        <v>40971</v>
      </c>
    </row>
    <row r="66" spans="1:1">
      <c r="A66" s="56">
        <v>40972</v>
      </c>
    </row>
    <row r="67" spans="1:1">
      <c r="A67" s="56">
        <v>40973</v>
      </c>
    </row>
    <row r="68" spans="1:1">
      <c r="A68" s="56">
        <v>40974</v>
      </c>
    </row>
    <row r="69" spans="1:1">
      <c r="A69" s="56">
        <v>40975</v>
      </c>
    </row>
    <row r="70" spans="1:1">
      <c r="A70" s="56">
        <v>40976</v>
      </c>
    </row>
    <row r="71" spans="1:1">
      <c r="A71" s="56">
        <v>40977</v>
      </c>
    </row>
    <row r="72" spans="1:1">
      <c r="A72" s="56">
        <v>40978</v>
      </c>
    </row>
    <row r="73" spans="1:1">
      <c r="A73" s="56">
        <v>40979</v>
      </c>
    </row>
    <row r="74" spans="1:1">
      <c r="A74" s="56">
        <v>40980</v>
      </c>
    </row>
    <row r="75" spans="1:1">
      <c r="A75" s="56">
        <v>40981</v>
      </c>
    </row>
    <row r="76" spans="1:1">
      <c r="A76" s="56">
        <v>40982</v>
      </c>
    </row>
    <row r="77" spans="1:1">
      <c r="A77" s="56">
        <v>40983</v>
      </c>
    </row>
    <row r="78" spans="1:1">
      <c r="A78" s="56">
        <v>40984</v>
      </c>
    </row>
    <row r="79" spans="1:1">
      <c r="A79" s="56">
        <v>40985</v>
      </c>
    </row>
    <row r="80" spans="1:1">
      <c r="A80" s="56">
        <v>40986</v>
      </c>
    </row>
    <row r="81" spans="1:1">
      <c r="A81" s="56">
        <v>40987</v>
      </c>
    </row>
    <row r="82" spans="1:1">
      <c r="A82" s="56">
        <v>40988</v>
      </c>
    </row>
    <row r="83" spans="1:1">
      <c r="A83" s="56">
        <v>40989</v>
      </c>
    </row>
    <row r="84" spans="1:1">
      <c r="A84" s="56">
        <v>40990</v>
      </c>
    </row>
    <row r="85" spans="1:1">
      <c r="A85" s="56">
        <v>40991</v>
      </c>
    </row>
    <row r="86" spans="1:1">
      <c r="A86" s="56">
        <v>40992</v>
      </c>
    </row>
    <row r="87" spans="1:1">
      <c r="A87" s="56">
        <v>40993</v>
      </c>
    </row>
    <row r="88" spans="1:1">
      <c r="A88" s="56">
        <v>40994</v>
      </c>
    </row>
    <row r="89" spans="1:1">
      <c r="A89" s="56">
        <v>40995</v>
      </c>
    </row>
    <row r="90" spans="1:1">
      <c r="A90" s="56">
        <v>40996</v>
      </c>
    </row>
    <row r="91" spans="1:1">
      <c r="A91" s="56">
        <v>40997</v>
      </c>
    </row>
    <row r="92" spans="1:1">
      <c r="A92" s="56">
        <v>40998</v>
      </c>
    </row>
    <row r="93" spans="1:1">
      <c r="A93" s="56">
        <v>40999</v>
      </c>
    </row>
    <row r="94" spans="1:1">
      <c r="A94" s="56">
        <v>41000</v>
      </c>
    </row>
    <row r="95" spans="1:1">
      <c r="A95" s="56">
        <v>41001</v>
      </c>
    </row>
    <row r="96" spans="1:1">
      <c r="A96" s="56">
        <v>41002</v>
      </c>
    </row>
    <row r="97" spans="1:1">
      <c r="A97" s="56">
        <v>41003</v>
      </c>
    </row>
    <row r="98" spans="1:1">
      <c r="A98" s="56">
        <v>41004</v>
      </c>
    </row>
    <row r="99" spans="1:1">
      <c r="A99" s="56">
        <v>41005</v>
      </c>
    </row>
    <row r="100" spans="1:1">
      <c r="A100" s="56">
        <v>41006</v>
      </c>
    </row>
    <row r="101" spans="1:1">
      <c r="A101" s="56">
        <v>41007</v>
      </c>
    </row>
    <row r="102" spans="1:1">
      <c r="A102" s="56">
        <v>41008</v>
      </c>
    </row>
    <row r="103" spans="1:1">
      <c r="A103" s="56">
        <v>41009</v>
      </c>
    </row>
    <row r="104" spans="1:1">
      <c r="A104" s="56">
        <v>41010</v>
      </c>
    </row>
    <row r="105" spans="1:1">
      <c r="A105" s="56">
        <v>41011</v>
      </c>
    </row>
    <row r="106" spans="1:1">
      <c r="A106" s="56">
        <v>41012</v>
      </c>
    </row>
    <row r="107" spans="1:1">
      <c r="A107" s="56">
        <v>41013</v>
      </c>
    </row>
    <row r="108" spans="1:1">
      <c r="A108" s="56">
        <v>41014</v>
      </c>
    </row>
    <row r="109" spans="1:1">
      <c r="A109" s="56">
        <v>41015</v>
      </c>
    </row>
    <row r="110" spans="1:1">
      <c r="A110" s="56">
        <v>41016</v>
      </c>
    </row>
    <row r="111" spans="1:1">
      <c r="A111" s="56">
        <v>41017</v>
      </c>
    </row>
    <row r="112" spans="1:1">
      <c r="A112" s="56">
        <v>41018</v>
      </c>
    </row>
    <row r="113" spans="1:1">
      <c r="A113" s="56">
        <v>41019</v>
      </c>
    </row>
    <row r="114" spans="1:1">
      <c r="A114" s="56">
        <v>41020</v>
      </c>
    </row>
    <row r="115" spans="1:1">
      <c r="A115" s="56">
        <v>41021</v>
      </c>
    </row>
    <row r="116" spans="1:1">
      <c r="A116" s="56">
        <v>41022</v>
      </c>
    </row>
    <row r="117" spans="1:1">
      <c r="A117" s="56">
        <v>41023</v>
      </c>
    </row>
    <row r="118" spans="1:1">
      <c r="A118" s="56">
        <v>41024</v>
      </c>
    </row>
    <row r="119" spans="1:1">
      <c r="A119" s="56">
        <v>41025</v>
      </c>
    </row>
    <row r="120" spans="1:1">
      <c r="A120" s="56">
        <v>41026</v>
      </c>
    </row>
    <row r="121" spans="1:1">
      <c r="A121" s="56">
        <v>41027</v>
      </c>
    </row>
    <row r="122" spans="1:1">
      <c r="A122" s="56">
        <v>41028</v>
      </c>
    </row>
    <row r="123" spans="1:1">
      <c r="A123" s="56">
        <v>41029</v>
      </c>
    </row>
    <row r="124" spans="1:1">
      <c r="A124" s="56">
        <v>41030</v>
      </c>
    </row>
    <row r="125" spans="1:1">
      <c r="A125" s="56">
        <v>41031</v>
      </c>
    </row>
    <row r="126" spans="1:1">
      <c r="A126" s="56">
        <v>41032</v>
      </c>
    </row>
    <row r="127" spans="1:1">
      <c r="A127" s="56">
        <v>41033</v>
      </c>
    </row>
    <row r="128" spans="1:1">
      <c r="A128" s="56">
        <v>41034</v>
      </c>
    </row>
    <row r="129" spans="1:1">
      <c r="A129" s="56">
        <v>41035</v>
      </c>
    </row>
    <row r="130" spans="1:1">
      <c r="A130" s="56">
        <v>41036</v>
      </c>
    </row>
    <row r="131" spans="1:1">
      <c r="A131" s="56">
        <v>41037</v>
      </c>
    </row>
    <row r="132" spans="1:1">
      <c r="A132" s="56">
        <v>41038</v>
      </c>
    </row>
    <row r="133" spans="1:1">
      <c r="A133" s="56">
        <v>41039</v>
      </c>
    </row>
    <row r="134" spans="1:1">
      <c r="A134" s="56">
        <v>41040</v>
      </c>
    </row>
    <row r="135" spans="1:1">
      <c r="A135" s="56">
        <v>41041</v>
      </c>
    </row>
    <row r="136" spans="1:1">
      <c r="A136" s="56">
        <v>41042</v>
      </c>
    </row>
    <row r="137" spans="1:1">
      <c r="A137" s="56">
        <v>41043</v>
      </c>
    </row>
    <row r="138" spans="1:1">
      <c r="A138" s="56">
        <v>41044</v>
      </c>
    </row>
    <row r="139" spans="1:1">
      <c r="A139" s="56">
        <v>41045</v>
      </c>
    </row>
    <row r="140" spans="1:1">
      <c r="A140" s="56">
        <v>41046</v>
      </c>
    </row>
    <row r="141" spans="1:1">
      <c r="A141" s="56">
        <v>41047</v>
      </c>
    </row>
    <row r="142" spans="1:1">
      <c r="A142" s="56">
        <v>41048</v>
      </c>
    </row>
    <row r="143" spans="1:1">
      <c r="A143" s="56">
        <v>41049</v>
      </c>
    </row>
    <row r="144" spans="1:1">
      <c r="A144" s="56">
        <v>41050</v>
      </c>
    </row>
    <row r="145" spans="1:1">
      <c r="A145" s="56">
        <v>41051</v>
      </c>
    </row>
    <row r="146" spans="1:1">
      <c r="A146" s="56">
        <v>41052</v>
      </c>
    </row>
    <row r="147" spans="1:1">
      <c r="A147" s="56">
        <v>41053</v>
      </c>
    </row>
    <row r="148" spans="1:1">
      <c r="A148" s="56">
        <v>41054</v>
      </c>
    </row>
    <row r="149" spans="1:1">
      <c r="A149" s="56">
        <v>41055</v>
      </c>
    </row>
    <row r="150" spans="1:1">
      <c r="A150" s="56">
        <v>41056</v>
      </c>
    </row>
    <row r="151" spans="1:1">
      <c r="A151" s="56">
        <v>41057</v>
      </c>
    </row>
    <row r="152" spans="1:1">
      <c r="A152" s="56">
        <v>41058</v>
      </c>
    </row>
    <row r="153" spans="1:1">
      <c r="A153" s="56">
        <v>41059</v>
      </c>
    </row>
    <row r="154" spans="1:1">
      <c r="A154" s="56">
        <v>41060</v>
      </c>
    </row>
    <row r="155" spans="1:1">
      <c r="A155" s="56">
        <v>41061</v>
      </c>
    </row>
    <row r="156" spans="1:1">
      <c r="A156" s="56">
        <v>41062</v>
      </c>
    </row>
    <row r="157" spans="1:1">
      <c r="A157" s="56">
        <v>41063</v>
      </c>
    </row>
    <row r="158" spans="1:1">
      <c r="A158" s="56">
        <v>41064</v>
      </c>
    </row>
    <row r="159" spans="1:1">
      <c r="A159" s="56">
        <v>41065</v>
      </c>
    </row>
    <row r="160" spans="1:1">
      <c r="A160" s="56">
        <v>41066</v>
      </c>
    </row>
    <row r="161" spans="1:1">
      <c r="A161" s="56">
        <v>41067</v>
      </c>
    </row>
    <row r="162" spans="1:1">
      <c r="A162" s="56">
        <v>41068</v>
      </c>
    </row>
    <row r="163" spans="1:1">
      <c r="A163" s="56">
        <v>41069</v>
      </c>
    </row>
    <row r="164" spans="1:1">
      <c r="A164" s="56">
        <v>41070</v>
      </c>
    </row>
    <row r="165" spans="1:1">
      <c r="A165" s="56">
        <v>41071</v>
      </c>
    </row>
    <row r="166" spans="1:1">
      <c r="A166" s="56">
        <v>41072</v>
      </c>
    </row>
    <row r="167" spans="1:1">
      <c r="A167" s="56">
        <v>41073</v>
      </c>
    </row>
    <row r="168" spans="1:1">
      <c r="A168" s="56">
        <v>41074</v>
      </c>
    </row>
    <row r="169" spans="1:1">
      <c r="A169" s="56">
        <v>41075</v>
      </c>
    </row>
    <row r="170" spans="1:1">
      <c r="A170" s="56">
        <v>41076</v>
      </c>
    </row>
    <row r="171" spans="1:1">
      <c r="A171" s="56">
        <v>41077</v>
      </c>
    </row>
    <row r="172" spans="1:1">
      <c r="A172" s="56">
        <v>41078</v>
      </c>
    </row>
    <row r="173" spans="1:1">
      <c r="A173" s="56">
        <v>41079</v>
      </c>
    </row>
    <row r="174" spans="1:1">
      <c r="A174" s="56">
        <v>41080</v>
      </c>
    </row>
    <row r="175" spans="1:1">
      <c r="A175" s="56">
        <v>41081</v>
      </c>
    </row>
    <row r="176" spans="1:1">
      <c r="A176" s="56">
        <v>41082</v>
      </c>
    </row>
    <row r="177" spans="1:1">
      <c r="A177" s="56">
        <v>41083</v>
      </c>
    </row>
    <row r="178" spans="1:1">
      <c r="A178" s="56">
        <v>41084</v>
      </c>
    </row>
    <row r="179" spans="1:1">
      <c r="A179" s="56">
        <v>41085</v>
      </c>
    </row>
    <row r="180" spans="1:1">
      <c r="A180" s="56">
        <v>41086</v>
      </c>
    </row>
    <row r="181" spans="1:1">
      <c r="A181" s="56">
        <v>41087</v>
      </c>
    </row>
    <row r="182" spans="1:1">
      <c r="A182" s="56">
        <v>41088</v>
      </c>
    </row>
    <row r="183" spans="1:1">
      <c r="A183" s="56">
        <v>41089</v>
      </c>
    </row>
    <row r="184" spans="1:1">
      <c r="A184" s="56">
        <v>41090</v>
      </c>
    </row>
    <row r="185" spans="1:1">
      <c r="A185" s="56">
        <v>41091</v>
      </c>
    </row>
    <row r="186" spans="1:1">
      <c r="A186" s="56">
        <v>41092</v>
      </c>
    </row>
    <row r="187" spans="1:1">
      <c r="A187" s="56">
        <v>41093</v>
      </c>
    </row>
    <row r="188" spans="1:1">
      <c r="A188" s="56">
        <v>41094</v>
      </c>
    </row>
    <row r="189" spans="1:1">
      <c r="A189" s="56">
        <v>41095</v>
      </c>
    </row>
    <row r="190" spans="1:1">
      <c r="A190" s="56">
        <v>41096</v>
      </c>
    </row>
    <row r="191" spans="1:1">
      <c r="A191" s="56">
        <v>41097</v>
      </c>
    </row>
    <row r="192" spans="1:1">
      <c r="A192" s="56">
        <v>41098</v>
      </c>
    </row>
    <row r="193" spans="1:1">
      <c r="A193" s="56">
        <v>41099</v>
      </c>
    </row>
    <row r="194" spans="1:1">
      <c r="A194" s="56">
        <v>41100</v>
      </c>
    </row>
    <row r="195" spans="1:1">
      <c r="A195" s="56">
        <v>41101</v>
      </c>
    </row>
    <row r="196" spans="1:1">
      <c r="A196" s="56">
        <v>41102</v>
      </c>
    </row>
    <row r="197" spans="1:1">
      <c r="A197" s="56">
        <v>41103</v>
      </c>
    </row>
    <row r="198" spans="1:1">
      <c r="A198" s="56">
        <v>41104</v>
      </c>
    </row>
    <row r="199" spans="1:1">
      <c r="A199" s="56">
        <v>41105</v>
      </c>
    </row>
    <row r="200" spans="1:1">
      <c r="A200" s="56">
        <v>41106</v>
      </c>
    </row>
    <row r="201" spans="1:1">
      <c r="A201" s="56">
        <v>41107</v>
      </c>
    </row>
    <row r="202" spans="1:1">
      <c r="A202" s="56">
        <v>41108</v>
      </c>
    </row>
    <row r="203" spans="1:1">
      <c r="A203" s="56">
        <v>41109</v>
      </c>
    </row>
    <row r="204" spans="1:1">
      <c r="A204" s="56">
        <v>41110</v>
      </c>
    </row>
    <row r="205" spans="1:1">
      <c r="A205" s="56">
        <v>41111</v>
      </c>
    </row>
    <row r="206" spans="1:1">
      <c r="A206" s="56">
        <v>41112</v>
      </c>
    </row>
    <row r="207" spans="1:1">
      <c r="A207" s="56">
        <v>41113</v>
      </c>
    </row>
    <row r="208" spans="1:1">
      <c r="A208" s="56">
        <v>41114</v>
      </c>
    </row>
    <row r="209" spans="1:1">
      <c r="A209" s="56">
        <v>41115</v>
      </c>
    </row>
    <row r="210" spans="1:1">
      <c r="A210" s="56">
        <v>41116</v>
      </c>
    </row>
    <row r="211" spans="1:1">
      <c r="A211" s="56">
        <v>41117</v>
      </c>
    </row>
    <row r="212" spans="1:1">
      <c r="A212" s="56">
        <v>41118</v>
      </c>
    </row>
    <row r="213" spans="1:1">
      <c r="A213" s="56">
        <v>41119</v>
      </c>
    </row>
    <row r="214" spans="1:1">
      <c r="A214" s="56">
        <v>41120</v>
      </c>
    </row>
    <row r="215" spans="1:1">
      <c r="A215" s="56">
        <v>41121</v>
      </c>
    </row>
    <row r="216" spans="1:1">
      <c r="A216" s="56">
        <v>41122</v>
      </c>
    </row>
    <row r="217" spans="1:1">
      <c r="A217" s="56">
        <v>41123</v>
      </c>
    </row>
    <row r="218" spans="1:1">
      <c r="A218" s="56">
        <v>41124</v>
      </c>
    </row>
    <row r="219" spans="1:1">
      <c r="A219" s="56">
        <v>41125</v>
      </c>
    </row>
    <row r="220" spans="1:1">
      <c r="A220" s="56">
        <v>41126</v>
      </c>
    </row>
    <row r="221" spans="1:1">
      <c r="A221" s="56">
        <v>41127</v>
      </c>
    </row>
    <row r="222" spans="1:1">
      <c r="A222" s="56">
        <v>41128</v>
      </c>
    </row>
    <row r="223" spans="1:1">
      <c r="A223" s="56">
        <v>41129</v>
      </c>
    </row>
    <row r="224" spans="1:1">
      <c r="A224" s="56">
        <v>41130</v>
      </c>
    </row>
    <row r="225" spans="1:1">
      <c r="A225" s="56">
        <v>41131</v>
      </c>
    </row>
    <row r="226" spans="1:1">
      <c r="A226" s="56">
        <v>41132</v>
      </c>
    </row>
    <row r="227" spans="1:1">
      <c r="A227" s="56">
        <v>41133</v>
      </c>
    </row>
    <row r="228" spans="1:1">
      <c r="A228" s="56">
        <v>41134</v>
      </c>
    </row>
    <row r="229" spans="1:1">
      <c r="A229" s="56">
        <v>41135</v>
      </c>
    </row>
    <row r="230" spans="1:1">
      <c r="A230" s="56">
        <v>41136</v>
      </c>
    </row>
    <row r="231" spans="1:1">
      <c r="A231" s="56">
        <v>41137</v>
      </c>
    </row>
    <row r="232" spans="1:1">
      <c r="A232" s="56">
        <v>41138</v>
      </c>
    </row>
    <row r="233" spans="1:1">
      <c r="A233" s="56">
        <v>41139</v>
      </c>
    </row>
    <row r="234" spans="1:1">
      <c r="A234" s="56">
        <v>41140</v>
      </c>
    </row>
    <row r="235" spans="1:1">
      <c r="A235" s="56">
        <v>41141</v>
      </c>
    </row>
    <row r="236" spans="1:1">
      <c r="A236" s="56">
        <v>41142</v>
      </c>
    </row>
    <row r="237" spans="1:1">
      <c r="A237" s="56">
        <v>41143</v>
      </c>
    </row>
    <row r="238" spans="1:1">
      <c r="A238" s="56">
        <v>41144</v>
      </c>
    </row>
    <row r="239" spans="1:1">
      <c r="A239" s="56">
        <v>41145</v>
      </c>
    </row>
    <row r="240" spans="1:1">
      <c r="A240" s="56">
        <v>41146</v>
      </c>
    </row>
    <row r="241" spans="1:1">
      <c r="A241" s="56">
        <v>41147</v>
      </c>
    </row>
    <row r="242" spans="1:1">
      <c r="A242" s="56">
        <v>41148</v>
      </c>
    </row>
    <row r="243" spans="1:1">
      <c r="A243" s="56">
        <v>41149</v>
      </c>
    </row>
    <row r="244" spans="1:1">
      <c r="A244" s="56">
        <v>41150</v>
      </c>
    </row>
    <row r="245" spans="1:1">
      <c r="A245" s="56">
        <v>41151</v>
      </c>
    </row>
    <row r="246" spans="1:1">
      <c r="A246" s="56">
        <v>41152</v>
      </c>
    </row>
    <row r="247" spans="1:1">
      <c r="A247" s="56">
        <v>41153</v>
      </c>
    </row>
    <row r="248" spans="1:1">
      <c r="A248" s="56">
        <v>41154</v>
      </c>
    </row>
    <row r="249" spans="1:1">
      <c r="A249" s="56">
        <v>41155</v>
      </c>
    </row>
    <row r="250" spans="1:1">
      <c r="A250" s="56">
        <v>41156</v>
      </c>
    </row>
    <row r="251" spans="1:1">
      <c r="A251" s="56">
        <v>41157</v>
      </c>
    </row>
    <row r="252" spans="1:1">
      <c r="A252" s="56">
        <v>41158</v>
      </c>
    </row>
    <row r="253" spans="1:1">
      <c r="A253" s="56">
        <v>41159</v>
      </c>
    </row>
    <row r="254" spans="1:1">
      <c r="A254" s="56">
        <v>41160</v>
      </c>
    </row>
    <row r="255" spans="1:1">
      <c r="A255" s="56">
        <v>41161</v>
      </c>
    </row>
    <row r="256" spans="1:1">
      <c r="A256" s="56">
        <v>41162</v>
      </c>
    </row>
    <row r="257" spans="1:1">
      <c r="A257" s="56">
        <v>41163</v>
      </c>
    </row>
    <row r="258" spans="1:1">
      <c r="A258" s="56">
        <v>41164</v>
      </c>
    </row>
    <row r="259" spans="1:1">
      <c r="A259" s="56">
        <v>41165</v>
      </c>
    </row>
    <row r="260" spans="1:1">
      <c r="A260" s="56">
        <v>41166</v>
      </c>
    </row>
    <row r="261" spans="1:1">
      <c r="A261" s="56">
        <v>41167</v>
      </c>
    </row>
    <row r="262" spans="1:1">
      <c r="A262" s="56">
        <v>41168</v>
      </c>
    </row>
    <row r="263" spans="1:1">
      <c r="A263" s="56">
        <v>41169</v>
      </c>
    </row>
    <row r="264" spans="1:1">
      <c r="A264" s="56">
        <v>41170</v>
      </c>
    </row>
    <row r="265" spans="1:1">
      <c r="A265" s="56">
        <v>41171</v>
      </c>
    </row>
    <row r="266" spans="1:1">
      <c r="A266" s="56">
        <v>41172</v>
      </c>
    </row>
    <row r="267" spans="1:1">
      <c r="A267" s="56">
        <v>41173</v>
      </c>
    </row>
    <row r="268" spans="1:1">
      <c r="A268" s="56">
        <v>41174</v>
      </c>
    </row>
    <row r="269" spans="1:1">
      <c r="A269" s="56">
        <v>41175</v>
      </c>
    </row>
    <row r="270" spans="1:1">
      <c r="A270" s="56">
        <v>41176</v>
      </c>
    </row>
    <row r="271" spans="1:1">
      <c r="A271" s="56">
        <v>41177</v>
      </c>
    </row>
    <row r="272" spans="1:1">
      <c r="A272" s="56">
        <v>41178</v>
      </c>
    </row>
    <row r="273" spans="1:1">
      <c r="A273" s="56">
        <v>41179</v>
      </c>
    </row>
    <row r="274" spans="1:1">
      <c r="A274" s="56">
        <v>41180</v>
      </c>
    </row>
    <row r="275" spans="1:1">
      <c r="A275" s="56">
        <v>41181</v>
      </c>
    </row>
    <row r="276" spans="1:1">
      <c r="A276" s="56">
        <v>41182</v>
      </c>
    </row>
    <row r="277" spans="1:1">
      <c r="A277" s="56">
        <v>41183</v>
      </c>
    </row>
    <row r="278" spans="1:1">
      <c r="A278" s="56">
        <v>41184</v>
      </c>
    </row>
    <row r="279" spans="1:1">
      <c r="A279" s="56">
        <v>41185</v>
      </c>
    </row>
    <row r="280" spans="1:1">
      <c r="A280" s="56">
        <v>41186</v>
      </c>
    </row>
    <row r="281" spans="1:1">
      <c r="A281" s="56">
        <v>41187</v>
      </c>
    </row>
    <row r="282" spans="1:1">
      <c r="A282" s="56">
        <v>41188</v>
      </c>
    </row>
    <row r="283" spans="1:1">
      <c r="A283" s="56">
        <v>41189</v>
      </c>
    </row>
    <row r="284" spans="1:1">
      <c r="A284" s="56">
        <v>41190</v>
      </c>
    </row>
    <row r="285" spans="1:1">
      <c r="A285" s="56">
        <v>41191</v>
      </c>
    </row>
    <row r="286" spans="1:1">
      <c r="A286" s="56">
        <v>41192</v>
      </c>
    </row>
    <row r="287" spans="1:1">
      <c r="A287" s="56">
        <v>41193</v>
      </c>
    </row>
    <row r="288" spans="1:1">
      <c r="A288" s="56">
        <v>41194</v>
      </c>
    </row>
    <row r="289" spans="1:1">
      <c r="A289" s="56">
        <v>41195</v>
      </c>
    </row>
    <row r="290" spans="1:1">
      <c r="A290" s="56">
        <v>41196</v>
      </c>
    </row>
    <row r="291" spans="1:1">
      <c r="A291" s="56">
        <v>41197</v>
      </c>
    </row>
    <row r="292" spans="1:1">
      <c r="A292" s="56">
        <v>41198</v>
      </c>
    </row>
    <row r="293" spans="1:1">
      <c r="A293" s="56">
        <v>41199</v>
      </c>
    </row>
    <row r="294" spans="1:1">
      <c r="A294" s="56">
        <v>41200</v>
      </c>
    </row>
    <row r="295" spans="1:1">
      <c r="A295" s="56">
        <v>41201</v>
      </c>
    </row>
    <row r="296" spans="1:1">
      <c r="A296" s="56">
        <v>41202</v>
      </c>
    </row>
    <row r="297" spans="1:1">
      <c r="A297" s="56">
        <v>41203</v>
      </c>
    </row>
    <row r="298" spans="1:1">
      <c r="A298" s="56">
        <v>41204</v>
      </c>
    </row>
    <row r="299" spans="1:1">
      <c r="A299" s="56">
        <v>41205</v>
      </c>
    </row>
    <row r="300" spans="1:1">
      <c r="A300" s="56">
        <v>41206</v>
      </c>
    </row>
    <row r="301" spans="1:1">
      <c r="A301" s="56">
        <v>41207</v>
      </c>
    </row>
    <row r="302" spans="1:1">
      <c r="A302" s="56">
        <v>41208</v>
      </c>
    </row>
    <row r="303" spans="1:1">
      <c r="A303" s="56">
        <v>41209</v>
      </c>
    </row>
    <row r="304" spans="1:1">
      <c r="A304" s="56">
        <v>41210</v>
      </c>
    </row>
    <row r="305" spans="1:1">
      <c r="A305" s="56">
        <v>41211</v>
      </c>
    </row>
    <row r="306" spans="1:1">
      <c r="A306" s="56">
        <v>41212</v>
      </c>
    </row>
    <row r="307" spans="1:1">
      <c r="A307" s="56">
        <v>41213</v>
      </c>
    </row>
    <row r="308" spans="1:1">
      <c r="A308" s="56">
        <v>41214</v>
      </c>
    </row>
    <row r="309" spans="1:1">
      <c r="A309" s="56">
        <v>41215</v>
      </c>
    </row>
    <row r="310" spans="1:1">
      <c r="A310" s="56">
        <v>41216</v>
      </c>
    </row>
    <row r="311" spans="1:1">
      <c r="A311" s="56">
        <v>41217</v>
      </c>
    </row>
    <row r="312" spans="1:1">
      <c r="A312" s="56">
        <v>41218</v>
      </c>
    </row>
    <row r="313" spans="1:1">
      <c r="A313" s="56">
        <v>41219</v>
      </c>
    </row>
    <row r="314" spans="1:1">
      <c r="A314" s="56">
        <v>41220</v>
      </c>
    </row>
    <row r="315" spans="1:1">
      <c r="A315" s="56">
        <v>41221</v>
      </c>
    </row>
    <row r="316" spans="1:1">
      <c r="A316" s="56">
        <v>41222</v>
      </c>
    </row>
    <row r="317" spans="1:1">
      <c r="A317" s="56">
        <v>41223</v>
      </c>
    </row>
    <row r="318" spans="1:1">
      <c r="A318" s="56">
        <v>41224</v>
      </c>
    </row>
    <row r="319" spans="1:1">
      <c r="A319" s="56">
        <v>41225</v>
      </c>
    </row>
    <row r="320" spans="1:1">
      <c r="A320" s="56">
        <v>41226</v>
      </c>
    </row>
    <row r="321" spans="1:1">
      <c r="A321" s="56">
        <v>41227</v>
      </c>
    </row>
    <row r="322" spans="1:1">
      <c r="A322" s="56">
        <v>41228</v>
      </c>
    </row>
    <row r="323" spans="1:1">
      <c r="A323" s="56">
        <v>41229</v>
      </c>
    </row>
    <row r="324" spans="1:1">
      <c r="A324" s="56">
        <v>41230</v>
      </c>
    </row>
    <row r="325" spans="1:1">
      <c r="A325" s="56">
        <v>41231</v>
      </c>
    </row>
    <row r="326" spans="1:1">
      <c r="A326" s="56">
        <v>41232</v>
      </c>
    </row>
    <row r="327" spans="1:1">
      <c r="A327" s="56">
        <v>41233</v>
      </c>
    </row>
    <row r="328" spans="1:1">
      <c r="A328" s="56">
        <v>41234</v>
      </c>
    </row>
    <row r="329" spans="1:1">
      <c r="A329" s="56">
        <v>41235</v>
      </c>
    </row>
    <row r="330" spans="1:1">
      <c r="A330" s="56">
        <v>41236</v>
      </c>
    </row>
    <row r="331" spans="1:1">
      <c r="A331" s="56">
        <v>41237</v>
      </c>
    </row>
    <row r="332" spans="1:1">
      <c r="A332" s="56">
        <v>41238</v>
      </c>
    </row>
    <row r="333" spans="1:1">
      <c r="A333" s="56">
        <v>41239</v>
      </c>
    </row>
    <row r="334" spans="1:1">
      <c r="A334" s="56">
        <v>41240</v>
      </c>
    </row>
    <row r="335" spans="1:1">
      <c r="A335" s="56">
        <v>41241</v>
      </c>
    </row>
    <row r="336" spans="1:1">
      <c r="A336" s="56">
        <v>41242</v>
      </c>
    </row>
    <row r="337" spans="1:1">
      <c r="A337" s="56">
        <v>41243</v>
      </c>
    </row>
    <row r="338" spans="1:1">
      <c r="A338" s="56">
        <v>41244</v>
      </c>
    </row>
    <row r="339" spans="1:1">
      <c r="A339" s="56">
        <v>41245</v>
      </c>
    </row>
    <row r="340" spans="1:1">
      <c r="A340" s="56">
        <v>41246</v>
      </c>
    </row>
    <row r="341" spans="1:1">
      <c r="A341" s="56">
        <v>41247</v>
      </c>
    </row>
    <row r="342" spans="1:1">
      <c r="A342" s="56">
        <v>41248</v>
      </c>
    </row>
    <row r="343" spans="1:1">
      <c r="A343" s="56">
        <v>41249</v>
      </c>
    </row>
    <row r="344" spans="1:1">
      <c r="A344" s="56">
        <v>41250</v>
      </c>
    </row>
    <row r="345" spans="1:1">
      <c r="A345" s="56">
        <v>41251</v>
      </c>
    </row>
    <row r="346" spans="1:1">
      <c r="A346" s="56">
        <v>41252</v>
      </c>
    </row>
    <row r="347" spans="1:1">
      <c r="A347" s="56">
        <v>41253</v>
      </c>
    </row>
    <row r="348" spans="1:1">
      <c r="A348" s="56">
        <v>41254</v>
      </c>
    </row>
    <row r="349" spans="1:1">
      <c r="A349" s="56">
        <v>41255</v>
      </c>
    </row>
    <row r="350" spans="1:1">
      <c r="A350" s="56">
        <v>41256</v>
      </c>
    </row>
    <row r="351" spans="1:1">
      <c r="A351" s="56">
        <v>41257</v>
      </c>
    </row>
    <row r="352" spans="1:1">
      <c r="A352" s="56">
        <v>41258</v>
      </c>
    </row>
    <row r="353" spans="1:1">
      <c r="A353" s="56">
        <v>41259</v>
      </c>
    </row>
    <row r="354" spans="1:1">
      <c r="A354" s="56">
        <v>41260</v>
      </c>
    </row>
    <row r="355" spans="1:1">
      <c r="A355" s="56">
        <v>41261</v>
      </c>
    </row>
    <row r="356" spans="1:1">
      <c r="A356" s="56">
        <v>41262</v>
      </c>
    </row>
    <row r="357" spans="1:1">
      <c r="A357" s="56">
        <v>41263</v>
      </c>
    </row>
    <row r="358" spans="1:1">
      <c r="A358" s="56">
        <v>41264</v>
      </c>
    </row>
    <row r="359" spans="1:1">
      <c r="A359" s="56">
        <v>41265</v>
      </c>
    </row>
    <row r="360" spans="1:1">
      <c r="A360" s="56">
        <v>41266</v>
      </c>
    </row>
    <row r="361" spans="1:1">
      <c r="A361" s="56">
        <v>41267</v>
      </c>
    </row>
    <row r="362" spans="1:1">
      <c r="A362" s="56">
        <v>41268</v>
      </c>
    </row>
    <row r="363" spans="1:1">
      <c r="A363" s="56">
        <v>41269</v>
      </c>
    </row>
    <row r="364" spans="1:1">
      <c r="A364" s="56">
        <v>41270</v>
      </c>
    </row>
    <row r="365" spans="1:1">
      <c r="A365" s="56">
        <v>41271</v>
      </c>
    </row>
    <row r="366" spans="1:1">
      <c r="A366" s="56">
        <v>41272</v>
      </c>
    </row>
    <row r="367" spans="1:1">
      <c r="A367" s="56">
        <v>41273</v>
      </c>
    </row>
    <row r="368" spans="1:1">
      <c r="A368" s="56">
        <v>41274</v>
      </c>
    </row>
    <row r="369" spans="1:1">
      <c r="A369" s="56">
        <v>41275</v>
      </c>
    </row>
    <row r="370" spans="1:1">
      <c r="A370" s="56">
        <v>41276</v>
      </c>
    </row>
    <row r="371" spans="1:1">
      <c r="A371" s="56">
        <v>41277</v>
      </c>
    </row>
    <row r="372" spans="1:1">
      <c r="A372" s="56">
        <v>41278</v>
      </c>
    </row>
    <row r="373" spans="1:1">
      <c r="A373" s="56">
        <v>41279</v>
      </c>
    </row>
    <row r="374" spans="1:1">
      <c r="A374" s="56">
        <v>41280</v>
      </c>
    </row>
    <row r="375" spans="1:1">
      <c r="A375" s="56">
        <v>41281</v>
      </c>
    </row>
    <row r="376" spans="1:1">
      <c r="A376" s="56">
        <v>41282</v>
      </c>
    </row>
    <row r="377" spans="1:1">
      <c r="A377" s="56">
        <v>41283</v>
      </c>
    </row>
    <row r="378" spans="1:1">
      <c r="A378" s="56">
        <v>41284</v>
      </c>
    </row>
    <row r="379" spans="1:1">
      <c r="A379" s="56">
        <v>41285</v>
      </c>
    </row>
    <row r="380" spans="1:1">
      <c r="A380" s="56">
        <v>41286</v>
      </c>
    </row>
    <row r="381" spans="1:1">
      <c r="A381" s="56">
        <v>41287</v>
      </c>
    </row>
    <row r="382" spans="1:1">
      <c r="A382" s="56">
        <v>41288</v>
      </c>
    </row>
    <row r="383" spans="1:1">
      <c r="A383" s="56">
        <v>41289</v>
      </c>
    </row>
    <row r="384" spans="1:1">
      <c r="A384" s="56">
        <v>41290</v>
      </c>
    </row>
    <row r="385" spans="1:1">
      <c r="A385" s="56">
        <v>41291</v>
      </c>
    </row>
    <row r="386" spans="1:1">
      <c r="A386" s="56">
        <v>41292</v>
      </c>
    </row>
    <row r="387" spans="1:1">
      <c r="A387" s="56">
        <v>41293</v>
      </c>
    </row>
    <row r="388" spans="1:1">
      <c r="A388" s="56">
        <v>41294</v>
      </c>
    </row>
    <row r="389" spans="1:1">
      <c r="A389" s="56">
        <v>41295</v>
      </c>
    </row>
    <row r="390" spans="1:1">
      <c r="A390" s="56">
        <v>41296</v>
      </c>
    </row>
    <row r="391" spans="1:1">
      <c r="A391" s="56">
        <v>41297</v>
      </c>
    </row>
    <row r="392" spans="1:1">
      <c r="A392" s="56">
        <v>41298</v>
      </c>
    </row>
    <row r="393" spans="1:1">
      <c r="A393" s="56">
        <v>41299</v>
      </c>
    </row>
    <row r="394" spans="1:1">
      <c r="A394" s="56">
        <v>41300</v>
      </c>
    </row>
    <row r="395" spans="1:1">
      <c r="A395" s="56">
        <v>41301</v>
      </c>
    </row>
    <row r="396" spans="1:1">
      <c r="A396" s="56">
        <v>41302</v>
      </c>
    </row>
    <row r="397" spans="1:1">
      <c r="A397" s="56">
        <v>41303</v>
      </c>
    </row>
    <row r="398" spans="1:1">
      <c r="A398" s="56">
        <v>41304</v>
      </c>
    </row>
    <row r="399" spans="1:1">
      <c r="A399" s="56">
        <v>41305</v>
      </c>
    </row>
    <row r="400" spans="1:1">
      <c r="A400" s="56">
        <v>41306</v>
      </c>
    </row>
    <row r="401" spans="1:1">
      <c r="A401" s="56">
        <v>41307</v>
      </c>
    </row>
    <row r="402" spans="1:1">
      <c r="A402" s="56">
        <v>41308</v>
      </c>
    </row>
    <row r="403" spans="1:1">
      <c r="A403" s="56">
        <v>41309</v>
      </c>
    </row>
    <row r="404" spans="1:1">
      <c r="A404" s="56">
        <v>41310</v>
      </c>
    </row>
    <row r="405" spans="1:1">
      <c r="A405" s="56">
        <v>41311</v>
      </c>
    </row>
    <row r="406" spans="1:1">
      <c r="A406" s="56">
        <v>41312</v>
      </c>
    </row>
    <row r="407" spans="1:1">
      <c r="A407" s="56">
        <v>41313</v>
      </c>
    </row>
    <row r="408" spans="1:1">
      <c r="A408" s="56">
        <v>41314</v>
      </c>
    </row>
    <row r="409" spans="1:1">
      <c r="A409" s="56">
        <v>41315</v>
      </c>
    </row>
    <row r="410" spans="1:1">
      <c r="A410" s="56">
        <v>41316</v>
      </c>
    </row>
    <row r="411" spans="1:1">
      <c r="A411" s="56">
        <v>41317</v>
      </c>
    </row>
    <row r="412" spans="1:1">
      <c r="A412" s="56">
        <v>41318</v>
      </c>
    </row>
    <row r="413" spans="1:1">
      <c r="A413" s="56">
        <v>41319</v>
      </c>
    </row>
    <row r="414" spans="1:1">
      <c r="A414" s="56">
        <v>41320</v>
      </c>
    </row>
    <row r="415" spans="1:1">
      <c r="A415" s="56">
        <v>41321</v>
      </c>
    </row>
    <row r="416" spans="1:1">
      <c r="A416" s="56">
        <v>41322</v>
      </c>
    </row>
    <row r="417" spans="1:1">
      <c r="A417" s="56">
        <v>41323</v>
      </c>
    </row>
    <row r="418" spans="1:1">
      <c r="A418" s="56">
        <v>41324</v>
      </c>
    </row>
    <row r="419" spans="1:1">
      <c r="A419" s="56">
        <v>41325</v>
      </c>
    </row>
    <row r="420" spans="1:1">
      <c r="A420" s="56">
        <v>41326</v>
      </c>
    </row>
    <row r="421" spans="1:1">
      <c r="A421" s="56">
        <v>41327</v>
      </c>
    </row>
    <row r="422" spans="1:1">
      <c r="A422" s="56">
        <v>41328</v>
      </c>
    </row>
    <row r="423" spans="1:1">
      <c r="A423" s="56">
        <v>41329</v>
      </c>
    </row>
    <row r="424" spans="1:1">
      <c r="A424" s="56">
        <v>41330</v>
      </c>
    </row>
    <row r="425" spans="1:1">
      <c r="A425" s="56">
        <v>41331</v>
      </c>
    </row>
    <row r="426" spans="1:1">
      <c r="A426" s="56">
        <v>41332</v>
      </c>
    </row>
    <row r="427" spans="1:1">
      <c r="A427" s="56">
        <v>41333</v>
      </c>
    </row>
    <row r="428" spans="1:1">
      <c r="A428" s="56">
        <v>41334</v>
      </c>
    </row>
    <row r="429" spans="1:1">
      <c r="A429" s="56">
        <v>41335</v>
      </c>
    </row>
    <row r="430" spans="1:1">
      <c r="A430" s="56">
        <v>41336</v>
      </c>
    </row>
    <row r="431" spans="1:1">
      <c r="A431" s="56">
        <v>41337</v>
      </c>
    </row>
    <row r="432" spans="1:1">
      <c r="A432" s="56">
        <v>41338</v>
      </c>
    </row>
    <row r="433" spans="1:1">
      <c r="A433" s="56">
        <v>41339</v>
      </c>
    </row>
    <row r="434" spans="1:1">
      <c r="A434" s="56">
        <v>41340</v>
      </c>
    </row>
    <row r="435" spans="1:1">
      <c r="A435" s="56">
        <v>41341</v>
      </c>
    </row>
    <row r="436" spans="1:1">
      <c r="A436" s="56">
        <v>41342</v>
      </c>
    </row>
    <row r="437" spans="1:1">
      <c r="A437" s="56">
        <v>41343</v>
      </c>
    </row>
    <row r="438" spans="1:1">
      <c r="A438" s="56">
        <v>41344</v>
      </c>
    </row>
    <row r="439" spans="1:1">
      <c r="A439" s="56">
        <v>41345</v>
      </c>
    </row>
    <row r="440" spans="1:1">
      <c r="A440" s="56">
        <v>41346</v>
      </c>
    </row>
    <row r="441" spans="1:1">
      <c r="A441" s="56">
        <v>41347</v>
      </c>
    </row>
    <row r="442" spans="1:1">
      <c r="A442" s="56">
        <v>41348</v>
      </c>
    </row>
    <row r="443" spans="1:1">
      <c r="A443" s="56">
        <v>41349</v>
      </c>
    </row>
    <row r="444" spans="1:1">
      <c r="A444" s="56">
        <v>41350</v>
      </c>
    </row>
    <row r="445" spans="1:1">
      <c r="A445" s="56">
        <v>41351</v>
      </c>
    </row>
    <row r="446" spans="1:1">
      <c r="A446" s="56">
        <v>41352</v>
      </c>
    </row>
    <row r="447" spans="1:1">
      <c r="A447" s="56">
        <v>41353</v>
      </c>
    </row>
    <row r="448" spans="1:1">
      <c r="A448" s="56">
        <v>41354</v>
      </c>
    </row>
    <row r="449" spans="1:1">
      <c r="A449" s="56">
        <v>41355</v>
      </c>
    </row>
    <row r="450" spans="1:1">
      <c r="A450" s="56">
        <v>41356</v>
      </c>
    </row>
    <row r="451" spans="1:1">
      <c r="A451" s="56">
        <v>41357</v>
      </c>
    </row>
    <row r="452" spans="1:1">
      <c r="A452" s="56">
        <v>41358</v>
      </c>
    </row>
    <row r="453" spans="1:1">
      <c r="A453" s="56">
        <v>41359</v>
      </c>
    </row>
    <row r="454" spans="1:1">
      <c r="A454" s="56">
        <v>41360</v>
      </c>
    </row>
    <row r="455" spans="1:1">
      <c r="A455" s="56">
        <v>41361</v>
      </c>
    </row>
    <row r="456" spans="1:1">
      <c r="A456" s="56">
        <v>41362</v>
      </c>
    </row>
    <row r="457" spans="1:1">
      <c r="A457" s="56">
        <v>41363</v>
      </c>
    </row>
    <row r="458" spans="1:1">
      <c r="A458" s="56">
        <v>41364</v>
      </c>
    </row>
    <row r="459" spans="1:1">
      <c r="A459" s="56">
        <v>41365</v>
      </c>
    </row>
    <row r="460" spans="1:1">
      <c r="A460" s="56">
        <v>41366</v>
      </c>
    </row>
    <row r="461" spans="1:1">
      <c r="A461" s="56">
        <v>41367</v>
      </c>
    </row>
    <row r="462" spans="1:1">
      <c r="A462" s="56">
        <v>41368</v>
      </c>
    </row>
    <row r="463" spans="1:1">
      <c r="A463" s="56">
        <v>41369</v>
      </c>
    </row>
    <row r="464" spans="1:1">
      <c r="A464" s="56">
        <v>41370</v>
      </c>
    </row>
    <row r="465" spans="1:1">
      <c r="A465" s="56">
        <v>41371</v>
      </c>
    </row>
    <row r="466" spans="1:1">
      <c r="A466" s="56">
        <v>41372</v>
      </c>
    </row>
    <row r="467" spans="1:1">
      <c r="A467" s="56">
        <v>41373</v>
      </c>
    </row>
    <row r="468" spans="1:1">
      <c r="A468" s="56">
        <v>41374</v>
      </c>
    </row>
    <row r="469" spans="1:1">
      <c r="A469" s="56">
        <v>41375</v>
      </c>
    </row>
    <row r="470" spans="1:1">
      <c r="A470" s="56">
        <v>41376</v>
      </c>
    </row>
    <row r="471" spans="1:1">
      <c r="A471" s="56">
        <v>41377</v>
      </c>
    </row>
    <row r="472" spans="1:1">
      <c r="A472" s="56">
        <v>41378</v>
      </c>
    </row>
    <row r="473" spans="1:1">
      <c r="A473" s="56">
        <v>41379</v>
      </c>
    </row>
    <row r="474" spans="1:1">
      <c r="A474" s="56">
        <v>41380</v>
      </c>
    </row>
    <row r="475" spans="1:1">
      <c r="A475" s="56">
        <v>41381</v>
      </c>
    </row>
    <row r="476" spans="1:1">
      <c r="A476" s="56">
        <v>41382</v>
      </c>
    </row>
    <row r="477" spans="1:1">
      <c r="A477" s="56">
        <v>41383</v>
      </c>
    </row>
    <row r="478" spans="1:1">
      <c r="A478" s="56">
        <v>41384</v>
      </c>
    </row>
    <row r="479" spans="1:1">
      <c r="A479" s="56">
        <v>41385</v>
      </c>
    </row>
    <row r="480" spans="1:1">
      <c r="A480" s="56">
        <v>41386</v>
      </c>
    </row>
    <row r="481" spans="1:1">
      <c r="A481" s="56">
        <v>41387</v>
      </c>
    </row>
    <row r="482" spans="1:1">
      <c r="A482" s="56">
        <v>41388</v>
      </c>
    </row>
    <row r="483" spans="1:1">
      <c r="A483" s="56">
        <v>41389</v>
      </c>
    </row>
    <row r="484" spans="1:1">
      <c r="A484" s="56">
        <v>41390</v>
      </c>
    </row>
    <row r="485" spans="1:1">
      <c r="A485" s="56">
        <v>41391</v>
      </c>
    </row>
    <row r="486" spans="1:1">
      <c r="A486" s="56">
        <v>41392</v>
      </c>
    </row>
    <row r="487" spans="1:1">
      <c r="A487" s="56">
        <v>41393</v>
      </c>
    </row>
    <row r="488" spans="1:1">
      <c r="A488" s="56">
        <v>41394</v>
      </c>
    </row>
    <row r="489" spans="1:1">
      <c r="A489" s="56">
        <v>41395</v>
      </c>
    </row>
    <row r="490" spans="1:1">
      <c r="A490" s="56">
        <v>41396</v>
      </c>
    </row>
    <row r="491" spans="1:1">
      <c r="A491" s="56">
        <v>41397</v>
      </c>
    </row>
    <row r="492" spans="1:1">
      <c r="A492" s="56">
        <v>41398</v>
      </c>
    </row>
    <row r="493" spans="1:1">
      <c r="A493" s="56">
        <v>41399</v>
      </c>
    </row>
    <row r="494" spans="1:1">
      <c r="A494" s="56">
        <v>41400</v>
      </c>
    </row>
    <row r="495" spans="1:1">
      <c r="A495" s="56">
        <v>41401</v>
      </c>
    </row>
    <row r="496" spans="1:1">
      <c r="A496" s="56">
        <v>41402</v>
      </c>
    </row>
    <row r="497" spans="1:1">
      <c r="A497" s="56">
        <v>41403</v>
      </c>
    </row>
    <row r="498" spans="1:1">
      <c r="A498" s="56">
        <v>41404</v>
      </c>
    </row>
    <row r="499" spans="1:1">
      <c r="A499" s="56">
        <v>41405</v>
      </c>
    </row>
    <row r="500" spans="1:1">
      <c r="A500" s="56">
        <v>41406</v>
      </c>
    </row>
    <row r="501" spans="1:1">
      <c r="A501" s="56">
        <v>41407</v>
      </c>
    </row>
    <row r="502" spans="1:1">
      <c r="A502" s="56">
        <v>41408</v>
      </c>
    </row>
    <row r="503" spans="1:1">
      <c r="A503" s="56">
        <v>41409</v>
      </c>
    </row>
    <row r="504" spans="1:1">
      <c r="A504" s="56">
        <v>41410</v>
      </c>
    </row>
    <row r="505" spans="1:1">
      <c r="A505" s="56">
        <v>41411</v>
      </c>
    </row>
    <row r="506" spans="1:1">
      <c r="A506" s="56">
        <v>41412</v>
      </c>
    </row>
    <row r="507" spans="1:1">
      <c r="A507" s="56">
        <v>41413</v>
      </c>
    </row>
    <row r="508" spans="1:1">
      <c r="A508" s="56">
        <v>41414</v>
      </c>
    </row>
    <row r="509" spans="1:1">
      <c r="A509" s="56">
        <v>41415</v>
      </c>
    </row>
    <row r="510" spans="1:1">
      <c r="A510" s="56">
        <v>41416</v>
      </c>
    </row>
    <row r="511" spans="1:1">
      <c r="A511" s="56">
        <v>41417</v>
      </c>
    </row>
    <row r="512" spans="1:1">
      <c r="A512" s="56">
        <v>41418</v>
      </c>
    </row>
    <row r="513" spans="1:1">
      <c r="A513" s="56">
        <v>41419</v>
      </c>
    </row>
    <row r="514" spans="1:1">
      <c r="A514" s="56">
        <v>41420</v>
      </c>
    </row>
    <row r="515" spans="1:1">
      <c r="A515" s="56">
        <v>41421</v>
      </c>
    </row>
    <row r="516" spans="1:1">
      <c r="A516" s="56">
        <v>41422</v>
      </c>
    </row>
    <row r="517" spans="1:1">
      <c r="A517" s="56">
        <v>41423</v>
      </c>
    </row>
    <row r="518" spans="1:1">
      <c r="A518" s="56">
        <v>41424</v>
      </c>
    </row>
    <row r="519" spans="1:1">
      <c r="A519" s="56">
        <v>41425</v>
      </c>
    </row>
    <row r="520" spans="1:1">
      <c r="A520" s="56">
        <v>41426</v>
      </c>
    </row>
    <row r="521" spans="1:1">
      <c r="A521" s="56">
        <v>41427</v>
      </c>
    </row>
    <row r="522" spans="1:1">
      <c r="A522" s="56">
        <v>41428</v>
      </c>
    </row>
    <row r="523" spans="1:1">
      <c r="A523" s="56">
        <v>41429</v>
      </c>
    </row>
    <row r="524" spans="1:1">
      <c r="A524" s="56">
        <v>41430</v>
      </c>
    </row>
    <row r="525" spans="1:1">
      <c r="A525" s="56">
        <v>41431</v>
      </c>
    </row>
    <row r="526" spans="1:1">
      <c r="A526" s="56">
        <v>41432</v>
      </c>
    </row>
    <row r="527" spans="1:1">
      <c r="A527" s="56">
        <v>41433</v>
      </c>
    </row>
    <row r="528" spans="1:1">
      <c r="A528" s="56">
        <v>41434</v>
      </c>
    </row>
    <row r="529" spans="1:1">
      <c r="A529" s="56">
        <v>41435</v>
      </c>
    </row>
    <row r="530" spans="1:1">
      <c r="A530" s="56">
        <v>41436</v>
      </c>
    </row>
    <row r="531" spans="1:1">
      <c r="A531" s="56">
        <v>41437</v>
      </c>
    </row>
    <row r="532" spans="1:1">
      <c r="A532" s="56">
        <v>41438</v>
      </c>
    </row>
    <row r="533" spans="1:1">
      <c r="A533" s="56">
        <v>41439</v>
      </c>
    </row>
    <row r="534" spans="1:1">
      <c r="A534" s="56">
        <v>41440</v>
      </c>
    </row>
    <row r="535" spans="1:1">
      <c r="A535" s="56">
        <v>41441</v>
      </c>
    </row>
    <row r="536" spans="1:1">
      <c r="A536" s="56">
        <v>41442</v>
      </c>
    </row>
    <row r="537" spans="1:1">
      <c r="A537" s="56">
        <v>41443</v>
      </c>
    </row>
    <row r="538" spans="1:1">
      <c r="A538" s="56">
        <v>41444</v>
      </c>
    </row>
    <row r="539" spans="1:1">
      <c r="A539" s="56">
        <v>41445</v>
      </c>
    </row>
    <row r="540" spans="1:1">
      <c r="A540" s="56">
        <v>41446</v>
      </c>
    </row>
    <row r="541" spans="1:1">
      <c r="A541" s="56">
        <v>41447</v>
      </c>
    </row>
    <row r="542" spans="1:1">
      <c r="A542" s="56">
        <v>41448</v>
      </c>
    </row>
    <row r="543" spans="1:1">
      <c r="A543" s="56">
        <v>41449</v>
      </c>
    </row>
    <row r="544" spans="1:1">
      <c r="A544" s="56">
        <v>41450</v>
      </c>
    </row>
    <row r="545" spans="1:1">
      <c r="A545" s="56">
        <v>41451</v>
      </c>
    </row>
    <row r="546" spans="1:1">
      <c r="A546" s="56">
        <v>41452</v>
      </c>
    </row>
    <row r="547" spans="1:1">
      <c r="A547" s="56">
        <v>41453</v>
      </c>
    </row>
    <row r="548" spans="1:1">
      <c r="A548" s="56">
        <v>41454</v>
      </c>
    </row>
    <row r="549" spans="1:1">
      <c r="A549" s="56">
        <v>41455</v>
      </c>
    </row>
    <row r="550" spans="1:1">
      <c r="A550" s="56">
        <v>41456</v>
      </c>
    </row>
    <row r="551" spans="1:1">
      <c r="A551" s="56">
        <v>41457</v>
      </c>
    </row>
    <row r="552" spans="1:1">
      <c r="A552" s="56">
        <v>41458</v>
      </c>
    </row>
    <row r="553" spans="1:1">
      <c r="A553" s="56">
        <v>41459</v>
      </c>
    </row>
    <row r="554" spans="1:1">
      <c r="A554" s="56">
        <v>41460</v>
      </c>
    </row>
    <row r="555" spans="1:1">
      <c r="A555" s="56">
        <v>41461</v>
      </c>
    </row>
    <row r="556" spans="1:1">
      <c r="A556" s="56">
        <v>41462</v>
      </c>
    </row>
    <row r="557" spans="1:1">
      <c r="A557" s="56">
        <v>41463</v>
      </c>
    </row>
    <row r="558" spans="1:1">
      <c r="A558" s="56">
        <v>41464</v>
      </c>
    </row>
    <row r="559" spans="1:1">
      <c r="A559" s="56">
        <v>41465</v>
      </c>
    </row>
    <row r="560" spans="1:1">
      <c r="A560" s="56">
        <v>41466</v>
      </c>
    </row>
    <row r="561" spans="1:1">
      <c r="A561" s="56">
        <v>41467</v>
      </c>
    </row>
    <row r="562" spans="1:1">
      <c r="A562" s="56">
        <v>41468</v>
      </c>
    </row>
    <row r="563" spans="1:1">
      <c r="A563" s="56">
        <v>41469</v>
      </c>
    </row>
    <row r="564" spans="1:1">
      <c r="A564" s="56">
        <v>41470</v>
      </c>
    </row>
    <row r="565" spans="1:1">
      <c r="A565" s="56">
        <v>41471</v>
      </c>
    </row>
    <row r="566" spans="1:1">
      <c r="A566" s="56">
        <v>41472</v>
      </c>
    </row>
    <row r="567" spans="1:1">
      <c r="A567" s="56">
        <v>41473</v>
      </c>
    </row>
    <row r="568" spans="1:1">
      <c r="A568" s="56">
        <v>41474</v>
      </c>
    </row>
    <row r="569" spans="1:1">
      <c r="A569" s="56">
        <v>41475</v>
      </c>
    </row>
    <row r="570" spans="1:1">
      <c r="A570" s="56">
        <v>41476</v>
      </c>
    </row>
    <row r="571" spans="1:1">
      <c r="A571" s="56">
        <v>41477</v>
      </c>
    </row>
    <row r="572" spans="1:1">
      <c r="A572" s="56">
        <v>41478</v>
      </c>
    </row>
    <row r="573" spans="1:1">
      <c r="A573" s="56">
        <v>41479</v>
      </c>
    </row>
    <row r="574" spans="1:1">
      <c r="A574" s="56">
        <v>41480</v>
      </c>
    </row>
    <row r="575" spans="1:1">
      <c r="A575" s="56">
        <v>41481</v>
      </c>
    </row>
    <row r="576" spans="1:1">
      <c r="A576" s="56">
        <v>41482</v>
      </c>
    </row>
    <row r="577" spans="1:1">
      <c r="A577" s="56">
        <v>41483</v>
      </c>
    </row>
    <row r="578" spans="1:1">
      <c r="A578" s="56">
        <v>41484</v>
      </c>
    </row>
    <row r="579" spans="1:1">
      <c r="A579" s="56">
        <v>41485</v>
      </c>
    </row>
    <row r="580" spans="1:1">
      <c r="A580" s="56">
        <v>41486</v>
      </c>
    </row>
    <row r="581" spans="1:1">
      <c r="A581" s="56">
        <v>41487</v>
      </c>
    </row>
    <row r="582" spans="1:1">
      <c r="A582" s="56">
        <v>41488</v>
      </c>
    </row>
    <row r="583" spans="1:1">
      <c r="A583" s="56">
        <v>41489</v>
      </c>
    </row>
    <row r="584" spans="1:1">
      <c r="A584" s="56">
        <v>41490</v>
      </c>
    </row>
    <row r="585" spans="1:1">
      <c r="A585" s="56">
        <v>41491</v>
      </c>
    </row>
    <row r="586" spans="1:1">
      <c r="A586" s="56">
        <v>41492</v>
      </c>
    </row>
    <row r="587" spans="1:1">
      <c r="A587" s="56">
        <v>41493</v>
      </c>
    </row>
    <row r="588" spans="1:1">
      <c r="A588" s="56">
        <v>41494</v>
      </c>
    </row>
    <row r="589" spans="1:1">
      <c r="A589" s="56">
        <v>41495</v>
      </c>
    </row>
    <row r="590" spans="1:1">
      <c r="A590" s="56">
        <v>41496</v>
      </c>
    </row>
    <row r="591" spans="1:1">
      <c r="A591" s="56">
        <v>41497</v>
      </c>
    </row>
    <row r="592" spans="1:1">
      <c r="A592" s="56">
        <v>41498</v>
      </c>
    </row>
    <row r="593" spans="1:1">
      <c r="A593" s="56">
        <v>41499</v>
      </c>
    </row>
    <row r="594" spans="1:1">
      <c r="A594" s="56">
        <v>41500</v>
      </c>
    </row>
    <row r="595" spans="1:1">
      <c r="A595" s="56">
        <v>41501</v>
      </c>
    </row>
    <row r="596" spans="1:1">
      <c r="A596" s="56">
        <v>41502</v>
      </c>
    </row>
    <row r="597" spans="1:1">
      <c r="A597" s="56">
        <v>41503</v>
      </c>
    </row>
    <row r="598" spans="1:1">
      <c r="A598" s="56">
        <v>41504</v>
      </c>
    </row>
    <row r="599" spans="1:1">
      <c r="A599" s="56">
        <v>41505</v>
      </c>
    </row>
    <row r="600" spans="1:1">
      <c r="A600" s="56">
        <v>41506</v>
      </c>
    </row>
    <row r="601" spans="1:1">
      <c r="A601" s="56">
        <v>41507</v>
      </c>
    </row>
    <row r="602" spans="1:1">
      <c r="A602" s="56">
        <v>41508</v>
      </c>
    </row>
    <row r="603" spans="1:1">
      <c r="A603" s="56">
        <v>41509</v>
      </c>
    </row>
    <row r="604" spans="1:1">
      <c r="A604" s="56">
        <v>41510</v>
      </c>
    </row>
    <row r="605" spans="1:1">
      <c r="A605" s="56">
        <v>41511</v>
      </c>
    </row>
    <row r="606" spans="1:1">
      <c r="A606" s="56">
        <v>41512</v>
      </c>
    </row>
    <row r="607" spans="1:1">
      <c r="A607" s="56">
        <v>41513</v>
      </c>
    </row>
    <row r="608" spans="1:1">
      <c r="A608" s="56">
        <v>41514</v>
      </c>
    </row>
    <row r="609" spans="1:1">
      <c r="A609" s="56">
        <v>41515</v>
      </c>
    </row>
    <row r="610" spans="1:1">
      <c r="A610" s="56">
        <v>41516</v>
      </c>
    </row>
    <row r="611" spans="1:1">
      <c r="A611" s="56">
        <v>41517</v>
      </c>
    </row>
    <row r="612" spans="1:1">
      <c r="A612" s="56">
        <v>41518</v>
      </c>
    </row>
    <row r="613" spans="1:1">
      <c r="A613" s="56">
        <v>41519</v>
      </c>
    </row>
    <row r="614" spans="1:1">
      <c r="A614" s="56">
        <v>41520</v>
      </c>
    </row>
    <row r="615" spans="1:1">
      <c r="A615" s="56">
        <v>41521</v>
      </c>
    </row>
    <row r="616" spans="1:1">
      <c r="A616" s="56">
        <v>41522</v>
      </c>
    </row>
    <row r="617" spans="1:1">
      <c r="A617" s="56">
        <v>41523</v>
      </c>
    </row>
    <row r="618" spans="1:1">
      <c r="A618" s="56">
        <v>41524</v>
      </c>
    </row>
    <row r="619" spans="1:1">
      <c r="A619" s="56">
        <v>41525</v>
      </c>
    </row>
    <row r="620" spans="1:1">
      <c r="A620" s="56">
        <v>41526</v>
      </c>
    </row>
    <row r="621" spans="1:1">
      <c r="A621" s="56">
        <v>41527</v>
      </c>
    </row>
    <row r="622" spans="1:1">
      <c r="A622" s="56">
        <v>41528</v>
      </c>
    </row>
    <row r="623" spans="1:1">
      <c r="A623" s="56">
        <v>41529</v>
      </c>
    </row>
    <row r="624" spans="1:1">
      <c r="A624" s="56">
        <v>41530</v>
      </c>
    </row>
    <row r="625" spans="1:1">
      <c r="A625" s="56">
        <v>41531</v>
      </c>
    </row>
    <row r="626" spans="1:1">
      <c r="A626" s="56">
        <v>41532</v>
      </c>
    </row>
    <row r="627" spans="1:1">
      <c r="A627" s="56">
        <v>41533</v>
      </c>
    </row>
    <row r="628" spans="1:1">
      <c r="A628" s="56">
        <v>41534</v>
      </c>
    </row>
    <row r="629" spans="1:1">
      <c r="A629" s="56">
        <v>41535</v>
      </c>
    </row>
    <row r="630" spans="1:1">
      <c r="A630" s="56">
        <v>41536</v>
      </c>
    </row>
    <row r="631" spans="1:1">
      <c r="A631" s="56">
        <v>41537</v>
      </c>
    </row>
    <row r="632" spans="1:1">
      <c r="A632" s="56">
        <v>41538</v>
      </c>
    </row>
    <row r="633" spans="1:1">
      <c r="A633" s="56">
        <v>41539</v>
      </c>
    </row>
    <row r="634" spans="1:1">
      <c r="A634" s="56">
        <v>41540</v>
      </c>
    </row>
    <row r="635" spans="1:1">
      <c r="A635" s="56">
        <v>41541</v>
      </c>
    </row>
    <row r="636" spans="1:1">
      <c r="A636" s="56">
        <v>41542</v>
      </c>
    </row>
    <row r="637" spans="1:1">
      <c r="A637" s="56">
        <v>41543</v>
      </c>
    </row>
    <row r="638" spans="1:1">
      <c r="A638" s="56">
        <v>41544</v>
      </c>
    </row>
    <row r="639" spans="1:1">
      <c r="A639" s="56">
        <v>41545</v>
      </c>
    </row>
    <row r="640" spans="1:1">
      <c r="A640" s="56">
        <v>41546</v>
      </c>
    </row>
    <row r="641" spans="1:1">
      <c r="A641" s="56">
        <v>41547</v>
      </c>
    </row>
    <row r="642" spans="1:1">
      <c r="A642" s="56">
        <v>41548</v>
      </c>
    </row>
    <row r="643" spans="1:1">
      <c r="A643" s="56">
        <v>41549</v>
      </c>
    </row>
    <row r="644" spans="1:1">
      <c r="A644" s="56">
        <v>41550</v>
      </c>
    </row>
    <row r="645" spans="1:1">
      <c r="A645" s="56">
        <v>41551</v>
      </c>
    </row>
    <row r="646" spans="1:1">
      <c r="A646" s="56">
        <v>41552</v>
      </c>
    </row>
    <row r="647" spans="1:1">
      <c r="A647" s="56">
        <v>41553</v>
      </c>
    </row>
    <row r="648" spans="1:1">
      <c r="A648" s="56">
        <v>41554</v>
      </c>
    </row>
    <row r="649" spans="1:1">
      <c r="A649" s="56">
        <v>41555</v>
      </c>
    </row>
    <row r="650" spans="1:1">
      <c r="A650" s="56">
        <v>41556</v>
      </c>
    </row>
    <row r="651" spans="1:1">
      <c r="A651" s="56">
        <v>41557</v>
      </c>
    </row>
    <row r="652" spans="1:1">
      <c r="A652" s="56">
        <v>41558</v>
      </c>
    </row>
    <row r="653" spans="1:1">
      <c r="A653" s="56">
        <v>41559</v>
      </c>
    </row>
    <row r="654" spans="1:1">
      <c r="A654" s="56">
        <v>41560</v>
      </c>
    </row>
    <row r="655" spans="1:1">
      <c r="A655" s="56">
        <v>41561</v>
      </c>
    </row>
    <row r="656" spans="1:1">
      <c r="A656" s="56">
        <v>41562</v>
      </c>
    </row>
    <row r="657" spans="1:1">
      <c r="A657" s="56">
        <v>41563</v>
      </c>
    </row>
    <row r="658" spans="1:1">
      <c r="A658" s="56">
        <v>41564</v>
      </c>
    </row>
    <row r="659" spans="1:1">
      <c r="A659" s="56">
        <v>41565</v>
      </c>
    </row>
    <row r="660" spans="1:1">
      <c r="A660" s="56">
        <v>41566</v>
      </c>
    </row>
    <row r="661" spans="1:1">
      <c r="A661" s="56">
        <v>41567</v>
      </c>
    </row>
    <row r="662" spans="1:1">
      <c r="A662" s="56">
        <v>41568</v>
      </c>
    </row>
    <row r="663" spans="1:1">
      <c r="A663" s="56">
        <v>41569</v>
      </c>
    </row>
    <row r="664" spans="1:1">
      <c r="A664" s="56">
        <v>41570</v>
      </c>
    </row>
    <row r="665" spans="1:1">
      <c r="A665" s="56">
        <v>41571</v>
      </c>
    </row>
    <row r="666" spans="1:1">
      <c r="A666" s="56">
        <v>41572</v>
      </c>
    </row>
    <row r="667" spans="1:1">
      <c r="A667" s="56">
        <v>41573</v>
      </c>
    </row>
    <row r="668" spans="1:1">
      <c r="A668" s="56">
        <v>41574</v>
      </c>
    </row>
    <row r="669" spans="1:1">
      <c r="A669" s="56">
        <v>41575</v>
      </c>
    </row>
    <row r="670" spans="1:1">
      <c r="A670" s="56">
        <v>41576</v>
      </c>
    </row>
    <row r="671" spans="1:1">
      <c r="A671" s="56">
        <v>41577</v>
      </c>
    </row>
    <row r="672" spans="1:1">
      <c r="A672" s="56">
        <v>41578</v>
      </c>
    </row>
    <row r="673" spans="1:1">
      <c r="A673" s="56">
        <v>41579</v>
      </c>
    </row>
    <row r="674" spans="1:1">
      <c r="A674" s="56">
        <v>41580</v>
      </c>
    </row>
    <row r="675" spans="1:1">
      <c r="A675" s="56">
        <v>41581</v>
      </c>
    </row>
    <row r="676" spans="1:1">
      <c r="A676" s="56">
        <v>41582</v>
      </c>
    </row>
    <row r="677" spans="1:1">
      <c r="A677" s="56">
        <v>41583</v>
      </c>
    </row>
    <row r="678" spans="1:1">
      <c r="A678" s="56">
        <v>41584</v>
      </c>
    </row>
    <row r="679" spans="1:1">
      <c r="A679" s="56">
        <v>41585</v>
      </c>
    </row>
    <row r="680" spans="1:1">
      <c r="A680" s="56">
        <v>41586</v>
      </c>
    </row>
    <row r="681" spans="1:1">
      <c r="A681" s="56">
        <v>41587</v>
      </c>
    </row>
    <row r="682" spans="1:1">
      <c r="A682" s="56">
        <v>41588</v>
      </c>
    </row>
    <row r="683" spans="1:1">
      <c r="A683" s="56">
        <v>41589</v>
      </c>
    </row>
    <row r="684" spans="1:1">
      <c r="A684" s="56">
        <v>41590</v>
      </c>
    </row>
    <row r="685" spans="1:1">
      <c r="A685" s="56">
        <v>41591</v>
      </c>
    </row>
    <row r="686" spans="1:1">
      <c r="A686" s="56">
        <v>41592</v>
      </c>
    </row>
    <row r="687" spans="1:1">
      <c r="A687" s="56">
        <v>41593</v>
      </c>
    </row>
    <row r="688" spans="1:1">
      <c r="A688" s="56">
        <v>41594</v>
      </c>
    </row>
    <row r="689" spans="1:1">
      <c r="A689" s="56">
        <v>41595</v>
      </c>
    </row>
    <row r="690" spans="1:1">
      <c r="A690" s="56">
        <v>41596</v>
      </c>
    </row>
    <row r="691" spans="1:1">
      <c r="A691" s="56">
        <v>41597</v>
      </c>
    </row>
    <row r="692" spans="1:1">
      <c r="A692" s="56">
        <v>41598</v>
      </c>
    </row>
    <row r="693" spans="1:1">
      <c r="A693" s="56">
        <v>41599</v>
      </c>
    </row>
    <row r="694" spans="1:1">
      <c r="A694" s="56">
        <v>41600</v>
      </c>
    </row>
    <row r="695" spans="1:1">
      <c r="A695" s="56">
        <v>41601</v>
      </c>
    </row>
    <row r="696" spans="1:1">
      <c r="A696" s="56">
        <v>41602</v>
      </c>
    </row>
    <row r="697" spans="1:1">
      <c r="A697" s="56">
        <v>41603</v>
      </c>
    </row>
    <row r="698" spans="1:1">
      <c r="A698" s="56">
        <v>41604</v>
      </c>
    </row>
    <row r="699" spans="1:1">
      <c r="A699" s="56">
        <v>41605</v>
      </c>
    </row>
    <row r="700" spans="1:1">
      <c r="A700" s="56">
        <v>41606</v>
      </c>
    </row>
    <row r="701" spans="1:1">
      <c r="A701" s="56">
        <v>41607</v>
      </c>
    </row>
    <row r="702" spans="1:1">
      <c r="A702" s="56">
        <v>41608</v>
      </c>
    </row>
    <row r="703" spans="1:1">
      <c r="A703" s="56">
        <v>41609</v>
      </c>
    </row>
    <row r="704" spans="1:1">
      <c r="A704" s="56">
        <v>41610</v>
      </c>
    </row>
    <row r="705" spans="1:1">
      <c r="A705" s="56">
        <v>41611</v>
      </c>
    </row>
    <row r="706" spans="1:1">
      <c r="A706" s="56">
        <v>41612</v>
      </c>
    </row>
    <row r="707" spans="1:1">
      <c r="A707" s="56">
        <v>41613</v>
      </c>
    </row>
    <row r="708" spans="1:1">
      <c r="A708" s="56">
        <v>41614</v>
      </c>
    </row>
    <row r="709" spans="1:1">
      <c r="A709" s="56">
        <v>41615</v>
      </c>
    </row>
    <row r="710" spans="1:1">
      <c r="A710" s="56">
        <v>41616</v>
      </c>
    </row>
    <row r="711" spans="1:1">
      <c r="A711" s="56">
        <v>41617</v>
      </c>
    </row>
    <row r="712" spans="1:1">
      <c r="A712" s="56">
        <v>41618</v>
      </c>
    </row>
    <row r="713" spans="1:1">
      <c r="A713" s="56">
        <v>41619</v>
      </c>
    </row>
    <row r="714" spans="1:1">
      <c r="A714" s="56">
        <v>41620</v>
      </c>
    </row>
    <row r="715" spans="1:1">
      <c r="A715" s="56">
        <v>41621</v>
      </c>
    </row>
    <row r="716" spans="1:1">
      <c r="A716" s="56">
        <v>41622</v>
      </c>
    </row>
    <row r="717" spans="1:1">
      <c r="A717" s="56">
        <v>41623</v>
      </c>
    </row>
    <row r="718" spans="1:1">
      <c r="A718" s="56">
        <v>41624</v>
      </c>
    </row>
    <row r="719" spans="1:1">
      <c r="A719" s="56">
        <v>41625</v>
      </c>
    </row>
    <row r="720" spans="1:1">
      <c r="A720" s="56">
        <v>41626</v>
      </c>
    </row>
    <row r="721" spans="1:1">
      <c r="A721" s="56">
        <v>41627</v>
      </c>
    </row>
    <row r="722" spans="1:1">
      <c r="A722" s="56">
        <v>41628</v>
      </c>
    </row>
    <row r="723" spans="1:1">
      <c r="A723" s="56">
        <v>41629</v>
      </c>
    </row>
    <row r="724" spans="1:1">
      <c r="A724" s="56">
        <v>41630</v>
      </c>
    </row>
    <row r="725" spans="1:1">
      <c r="A725" s="56">
        <v>41631</v>
      </c>
    </row>
    <row r="726" spans="1:1">
      <c r="A726" s="56">
        <v>41632</v>
      </c>
    </row>
    <row r="727" spans="1:1">
      <c r="A727" s="56">
        <v>41633</v>
      </c>
    </row>
    <row r="728" spans="1:1">
      <c r="A728" s="56">
        <v>41634</v>
      </c>
    </row>
    <row r="729" spans="1:1">
      <c r="A729" s="56">
        <v>41635</v>
      </c>
    </row>
    <row r="730" spans="1:1">
      <c r="A730" s="56">
        <v>41636</v>
      </c>
    </row>
    <row r="731" spans="1:1">
      <c r="A731" s="56">
        <v>41637</v>
      </c>
    </row>
    <row r="732" spans="1:1">
      <c r="A732" s="56">
        <v>41638</v>
      </c>
    </row>
    <row r="733" spans="1:1">
      <c r="A733" s="56">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G46"/>
  <sheetViews>
    <sheetView showGridLines="0" view="pageBreakPreview" zoomScale="80" zoomScaleNormal="100" zoomScaleSheetLayoutView="80" workbookViewId="0">
      <selection activeCell="G1" sqref="A1:G1048576"/>
    </sheetView>
  </sheetViews>
  <sheetFormatPr defaultColWidth="9.140625" defaultRowHeight="15"/>
  <cols>
    <col min="1" max="1" width="14.28515625" style="20" bestFit="1" customWidth="1"/>
    <col min="2" max="2" width="80" style="184" customWidth="1"/>
    <col min="3" max="3" width="16.5703125" style="20" customWidth="1"/>
    <col min="4" max="4" width="14.28515625" style="20" customWidth="1"/>
    <col min="5" max="5" width="0.42578125" style="19" customWidth="1"/>
    <col min="6" max="6" width="0" style="20" hidden="1" customWidth="1"/>
    <col min="7" max="7" width="11.28515625" style="20" customWidth="1"/>
    <col min="8" max="16384" width="9.140625" style="20"/>
  </cols>
  <sheetData>
    <row r="1" spans="1:7" s="6" customFormat="1">
      <c r="A1" s="69" t="s">
        <v>252</v>
      </c>
      <c r="B1" s="180"/>
      <c r="C1" s="578" t="s">
        <v>94</v>
      </c>
      <c r="D1" s="578"/>
      <c r="E1" s="104"/>
    </row>
    <row r="2" spans="1:7" s="6" customFormat="1">
      <c r="A2" s="70" t="s">
        <v>124</v>
      </c>
      <c r="B2" s="180"/>
      <c r="C2" s="579" t="str">
        <f>'ფორმა N1'!M2</f>
        <v>01.01.2021-12.31.2021</v>
      </c>
      <c r="D2" s="580"/>
      <c r="E2" s="104"/>
    </row>
    <row r="3" spans="1:7" s="6" customFormat="1">
      <c r="A3" s="70"/>
      <c r="B3" s="180"/>
      <c r="C3" s="255"/>
      <c r="D3" s="255"/>
      <c r="E3" s="104"/>
    </row>
    <row r="4" spans="1:7" s="2" customFormat="1">
      <c r="A4" s="71" t="str">
        <f>'ფორმა N2'!A4</f>
        <v>ანგარიშვალდებული პირის დასახელება:</v>
      </c>
      <c r="B4" s="181"/>
      <c r="C4" s="70"/>
      <c r="D4" s="70"/>
      <c r="E4" s="101"/>
    </row>
    <row r="5" spans="1:7" s="2" customFormat="1">
      <c r="A5" s="174" t="str">
        <f>'ფორმა N1'!D4</f>
        <v>მპგ" ელენე ხოშტარია-დროა"</v>
      </c>
      <c r="B5" s="182"/>
      <c r="C5" s="55"/>
      <c r="D5" s="55"/>
      <c r="E5" s="101"/>
    </row>
    <row r="6" spans="1:7" s="2" customFormat="1">
      <c r="A6" s="71"/>
      <c r="B6" s="181"/>
      <c r="C6" s="70"/>
      <c r="D6" s="70"/>
      <c r="E6" s="101"/>
    </row>
    <row r="7" spans="1:7" s="6" customFormat="1" ht="18">
      <c r="A7" s="250"/>
      <c r="B7" s="351"/>
      <c r="C7" s="72"/>
      <c r="D7" s="72"/>
      <c r="E7" s="104"/>
    </row>
    <row r="8" spans="1:7" s="6" customFormat="1" ht="30">
      <c r="A8" s="99" t="s">
        <v>64</v>
      </c>
      <c r="B8" s="73" t="s">
        <v>230</v>
      </c>
      <c r="C8" s="73" t="s">
        <v>66</v>
      </c>
      <c r="D8" s="73" t="s">
        <v>67</v>
      </c>
      <c r="E8" s="104"/>
    </row>
    <row r="9" spans="1:7" s="7" customFormat="1">
      <c r="A9" s="175">
        <v>1</v>
      </c>
      <c r="B9" s="175" t="s">
        <v>65</v>
      </c>
      <c r="C9" s="79">
        <f>SUM(C10,C26)</f>
        <v>76687</v>
      </c>
      <c r="D9" s="79">
        <f>SUM(D10,D26)</f>
        <v>69234</v>
      </c>
      <c r="E9" s="104"/>
      <c r="F9" s="79">
        <f>SUM(F10,F26)</f>
        <v>18111.349999999999</v>
      </c>
      <c r="G9" s="7">
        <f>F9+D9</f>
        <v>87345.35</v>
      </c>
    </row>
    <row r="10" spans="1:7" s="7" customFormat="1">
      <c r="A10" s="81">
        <v>1.1000000000000001</v>
      </c>
      <c r="B10" s="81" t="s">
        <v>69</v>
      </c>
      <c r="C10" s="79">
        <f>SUM(C11,C12,C16,C19,C25)</f>
        <v>69222</v>
      </c>
      <c r="D10" s="79">
        <f>SUM(D11,D12,D16,D19,D25)</f>
        <v>69234</v>
      </c>
      <c r="E10" s="104"/>
      <c r="F10" s="79">
        <f>SUM(F11,F12,F16,F19,F24,F25)</f>
        <v>18111.349999999999</v>
      </c>
      <c r="G10" s="7">
        <f t="shared" ref="G10:G35" si="0">F10+D10</f>
        <v>87345.35</v>
      </c>
    </row>
    <row r="11" spans="1:7" s="9" customFormat="1" ht="18">
      <c r="A11" s="82" t="s">
        <v>30</v>
      </c>
      <c r="B11" s="82" t="s">
        <v>68</v>
      </c>
      <c r="C11" s="8"/>
      <c r="D11" s="8"/>
      <c r="E11" s="104"/>
      <c r="F11" s="8"/>
      <c r="G11" s="7">
        <f t="shared" si="0"/>
        <v>0</v>
      </c>
    </row>
    <row r="12" spans="1:7" s="10" customFormat="1">
      <c r="A12" s="82" t="s">
        <v>31</v>
      </c>
      <c r="B12" s="82" t="s">
        <v>283</v>
      </c>
      <c r="C12" s="100">
        <f>SUM(C13:C15)</f>
        <v>69222</v>
      </c>
      <c r="D12" s="100">
        <f>SUM(D13:D15)</f>
        <v>69222</v>
      </c>
      <c r="E12" s="104"/>
      <c r="F12" s="100">
        <f>SUM(F13:F15)</f>
        <v>18111.349999999999</v>
      </c>
      <c r="G12" s="7">
        <f t="shared" si="0"/>
        <v>87333.35</v>
      </c>
    </row>
    <row r="13" spans="1:7" s="3" customFormat="1">
      <c r="A13" s="91" t="s">
        <v>70</v>
      </c>
      <c r="B13" s="91" t="s">
        <v>286</v>
      </c>
      <c r="C13" s="8">
        <f>66247+2975</f>
        <v>69222</v>
      </c>
      <c r="D13" s="8">
        <f>66247+2975</f>
        <v>69222</v>
      </c>
      <c r="E13" s="104"/>
      <c r="F13" s="8">
        <v>18111.349999999999</v>
      </c>
      <c r="G13" s="7">
        <f t="shared" si="0"/>
        <v>87333.35</v>
      </c>
    </row>
    <row r="14" spans="1:7" s="3" customFormat="1">
      <c r="A14" s="91" t="s">
        <v>408</v>
      </c>
      <c r="B14" s="91" t="s">
        <v>407</v>
      </c>
      <c r="C14" s="8"/>
      <c r="D14" s="8"/>
      <c r="E14" s="104"/>
      <c r="F14" s="8"/>
      <c r="G14" s="7">
        <f t="shared" si="0"/>
        <v>0</v>
      </c>
    </row>
    <row r="15" spans="1:7" s="3" customFormat="1">
      <c r="A15" s="91" t="s">
        <v>409</v>
      </c>
      <c r="B15" s="91" t="s">
        <v>83</v>
      </c>
      <c r="C15" s="8"/>
      <c r="D15" s="8"/>
      <c r="E15" s="104"/>
      <c r="F15" s="8"/>
      <c r="G15" s="7">
        <f t="shared" si="0"/>
        <v>0</v>
      </c>
    </row>
    <row r="16" spans="1:7" s="3" customFormat="1">
      <c r="A16" s="82" t="s">
        <v>71</v>
      </c>
      <c r="B16" s="82" t="s">
        <v>72</v>
      </c>
      <c r="C16" s="100">
        <f>SUM(C17:C18)</f>
        <v>0</v>
      </c>
      <c r="D16" s="100">
        <f>SUM(D17:D18)</f>
        <v>0</v>
      </c>
      <c r="E16" s="104"/>
      <c r="F16" s="100">
        <f>SUM(F17:F18)</f>
        <v>0</v>
      </c>
      <c r="G16" s="7">
        <f t="shared" si="0"/>
        <v>0</v>
      </c>
    </row>
    <row r="17" spans="1:7" s="3" customFormat="1">
      <c r="A17" s="91" t="s">
        <v>73</v>
      </c>
      <c r="B17" s="91" t="s">
        <v>75</v>
      </c>
      <c r="C17" s="8"/>
      <c r="D17" s="8"/>
      <c r="E17" s="104"/>
      <c r="F17" s="8"/>
      <c r="G17" s="7">
        <f t="shared" si="0"/>
        <v>0</v>
      </c>
    </row>
    <row r="18" spans="1:7" s="3" customFormat="1">
      <c r="A18" s="91" t="s">
        <v>74</v>
      </c>
      <c r="B18" s="91" t="s">
        <v>449</v>
      </c>
      <c r="C18" s="8"/>
      <c r="D18" s="8"/>
      <c r="E18" s="104"/>
      <c r="F18" s="8"/>
      <c r="G18" s="7">
        <f t="shared" si="0"/>
        <v>0</v>
      </c>
    </row>
    <row r="19" spans="1:7" s="3" customFormat="1">
      <c r="A19" s="82" t="s">
        <v>76</v>
      </c>
      <c r="B19" s="82" t="s">
        <v>363</v>
      </c>
      <c r="C19" s="100">
        <f>SUM(C20:C23)</f>
        <v>0</v>
      </c>
      <c r="D19" s="100">
        <f>SUM(D20:D23)</f>
        <v>0</v>
      </c>
      <c r="E19" s="104"/>
      <c r="F19" s="100">
        <f>SUM(F20:F23)</f>
        <v>0</v>
      </c>
      <c r="G19" s="7">
        <f t="shared" si="0"/>
        <v>0</v>
      </c>
    </row>
    <row r="20" spans="1:7" s="3" customFormat="1">
      <c r="A20" s="91" t="s">
        <v>77</v>
      </c>
      <c r="B20" s="91" t="s">
        <v>505</v>
      </c>
      <c r="C20" s="8"/>
      <c r="D20" s="8"/>
      <c r="E20" s="104"/>
      <c r="F20" s="8"/>
      <c r="G20" s="7">
        <f t="shared" si="0"/>
        <v>0</v>
      </c>
    </row>
    <row r="21" spans="1:7" s="3" customFormat="1" ht="30">
      <c r="A21" s="91" t="s">
        <v>78</v>
      </c>
      <c r="B21" s="91" t="s">
        <v>415</v>
      </c>
      <c r="C21" s="8"/>
      <c r="D21" s="8"/>
      <c r="E21" s="104"/>
      <c r="F21" s="8"/>
      <c r="G21" s="7">
        <f t="shared" si="0"/>
        <v>0</v>
      </c>
    </row>
    <row r="22" spans="1:7" s="3" customFormat="1">
      <c r="A22" s="91" t="s">
        <v>79</v>
      </c>
      <c r="B22" s="91" t="s">
        <v>434</v>
      </c>
      <c r="C22" s="8"/>
      <c r="D22" s="8"/>
      <c r="E22" s="104"/>
      <c r="F22" s="8"/>
      <c r="G22" s="7">
        <f t="shared" si="0"/>
        <v>0</v>
      </c>
    </row>
    <row r="23" spans="1:7" s="3" customFormat="1" ht="30">
      <c r="A23" s="91" t="s">
        <v>80</v>
      </c>
      <c r="B23" s="91" t="s">
        <v>481</v>
      </c>
      <c r="C23" s="8"/>
      <c r="D23" s="8"/>
      <c r="E23" s="104"/>
      <c r="F23" s="8"/>
      <c r="G23" s="7">
        <f t="shared" si="0"/>
        <v>0</v>
      </c>
    </row>
    <row r="24" spans="1:7" s="3" customFormat="1">
      <c r="A24" s="82" t="s">
        <v>81</v>
      </c>
      <c r="B24" s="82" t="s">
        <v>377</v>
      </c>
      <c r="C24" s="8"/>
      <c r="D24" s="8"/>
      <c r="E24" s="104"/>
      <c r="F24" s="8"/>
      <c r="G24" s="7">
        <f t="shared" si="0"/>
        <v>0</v>
      </c>
    </row>
    <row r="25" spans="1:7" s="3" customFormat="1">
      <c r="A25" s="82" t="s">
        <v>232</v>
      </c>
      <c r="B25" s="82" t="s">
        <v>383</v>
      </c>
      <c r="C25" s="8">
        <v>0</v>
      </c>
      <c r="D25" s="8">
        <v>12</v>
      </c>
      <c r="E25" s="104"/>
      <c r="F25" s="434"/>
      <c r="G25" s="7">
        <f t="shared" si="0"/>
        <v>12</v>
      </c>
    </row>
    <row r="26" spans="1:7">
      <c r="A26" s="81">
        <v>1.2</v>
      </c>
      <c r="B26" s="81" t="s">
        <v>82</v>
      </c>
      <c r="C26" s="79">
        <f>SUM(C27+C31)</f>
        <v>7465</v>
      </c>
      <c r="D26" s="79">
        <f>SUM(D27,D35)</f>
        <v>0</v>
      </c>
      <c r="E26" s="104"/>
      <c r="F26" s="79">
        <f>SUM(F27,F31,F35)</f>
        <v>0</v>
      </c>
      <c r="G26" s="7">
        <f t="shared" si="0"/>
        <v>0</v>
      </c>
    </row>
    <row r="27" spans="1:7">
      <c r="A27" s="82" t="s">
        <v>32</v>
      </c>
      <c r="B27" s="82" t="s">
        <v>286</v>
      </c>
      <c r="C27" s="100">
        <f>SUM(C28:C30)</f>
        <v>5185</v>
      </c>
      <c r="D27" s="100">
        <f>SUM(D28:D30)</f>
        <v>0</v>
      </c>
      <c r="E27" s="104"/>
      <c r="F27" s="100">
        <f>SUM(F28:F30)</f>
        <v>0</v>
      </c>
      <c r="G27" s="7">
        <f t="shared" si="0"/>
        <v>0</v>
      </c>
    </row>
    <row r="28" spans="1:7">
      <c r="A28" s="177" t="s">
        <v>84</v>
      </c>
      <c r="B28" s="177" t="s">
        <v>284</v>
      </c>
      <c r="C28" s="8">
        <v>5185</v>
      </c>
      <c r="D28" s="8"/>
      <c r="E28" s="104"/>
      <c r="F28" s="8"/>
      <c r="G28" s="7">
        <f t="shared" si="0"/>
        <v>0</v>
      </c>
    </row>
    <row r="29" spans="1:7">
      <c r="A29" s="177" t="s">
        <v>85</v>
      </c>
      <c r="B29" s="177" t="s">
        <v>287</v>
      </c>
      <c r="C29" s="8"/>
      <c r="D29" s="8"/>
      <c r="E29" s="104"/>
      <c r="F29" s="8"/>
      <c r="G29" s="7">
        <f t="shared" si="0"/>
        <v>0</v>
      </c>
    </row>
    <row r="30" spans="1:7">
      <c r="A30" s="177" t="s">
        <v>384</v>
      </c>
      <c r="B30" s="177" t="s">
        <v>285</v>
      </c>
      <c r="C30" s="8"/>
      <c r="D30" s="8"/>
      <c r="E30" s="104"/>
      <c r="F30" s="8"/>
      <c r="G30" s="7">
        <f t="shared" si="0"/>
        <v>0</v>
      </c>
    </row>
    <row r="31" spans="1:7">
      <c r="A31" s="82" t="s">
        <v>33</v>
      </c>
      <c r="B31" s="82" t="s">
        <v>407</v>
      </c>
      <c r="C31" s="100">
        <f>SUM(C32:C34)</f>
        <v>2280</v>
      </c>
      <c r="D31" s="100">
        <f>SUM(D32:D34)</f>
        <v>0</v>
      </c>
      <c r="E31" s="104"/>
      <c r="F31" s="100">
        <f>SUM(F32:F34)</f>
        <v>0</v>
      </c>
      <c r="G31" s="7">
        <f t="shared" si="0"/>
        <v>0</v>
      </c>
    </row>
    <row r="32" spans="1:7">
      <c r="A32" s="177" t="s">
        <v>12</v>
      </c>
      <c r="B32" s="177" t="s">
        <v>410</v>
      </c>
      <c r="C32" s="8">
        <v>2280</v>
      </c>
      <c r="D32" s="8"/>
      <c r="E32" s="104"/>
      <c r="F32" s="8"/>
      <c r="G32" s="7">
        <f t="shared" si="0"/>
        <v>0</v>
      </c>
    </row>
    <row r="33" spans="1:7">
      <c r="A33" s="177" t="s">
        <v>13</v>
      </c>
      <c r="B33" s="177" t="s">
        <v>411</v>
      </c>
      <c r="C33" s="8"/>
      <c r="D33" s="8"/>
      <c r="E33" s="104"/>
      <c r="F33" s="8"/>
      <c r="G33" s="7">
        <f t="shared" si="0"/>
        <v>0</v>
      </c>
    </row>
    <row r="34" spans="1:7">
      <c r="A34" s="177" t="s">
        <v>261</v>
      </c>
      <c r="B34" s="177" t="s">
        <v>412</v>
      </c>
      <c r="C34" s="8"/>
      <c r="D34" s="8"/>
      <c r="E34" s="104"/>
      <c r="F34" s="8"/>
      <c r="G34" s="7">
        <f t="shared" si="0"/>
        <v>0</v>
      </c>
    </row>
    <row r="35" spans="1:7" s="303" customFormat="1">
      <c r="A35" s="82" t="s">
        <v>34</v>
      </c>
      <c r="B35" s="187" t="s">
        <v>382</v>
      </c>
      <c r="C35" s="8"/>
      <c r="D35" s="8"/>
      <c r="F35" s="434"/>
      <c r="G35" s="7">
        <f t="shared" si="0"/>
        <v>0</v>
      </c>
    </row>
    <row r="36" spans="1:7" s="2" customFormat="1">
      <c r="A36" s="1"/>
      <c r="B36" s="183"/>
      <c r="E36" s="253"/>
    </row>
    <row r="37" spans="1:7" s="2" customFormat="1">
      <c r="B37" s="183"/>
      <c r="E37" s="253"/>
    </row>
    <row r="38" spans="1:7">
      <c r="A38" s="1"/>
    </row>
    <row r="39" spans="1:7">
      <c r="A39" s="2"/>
    </row>
    <row r="40" spans="1:7" s="2" customFormat="1">
      <c r="A40" s="64" t="s">
        <v>93</v>
      </c>
      <c r="B40" s="183"/>
      <c r="E40" s="253"/>
    </row>
    <row r="41" spans="1:7" s="2" customFormat="1">
      <c r="B41" s="183"/>
      <c r="E41" s="259"/>
    </row>
    <row r="42" spans="1:7" s="2" customFormat="1">
      <c r="B42" s="183"/>
      <c r="D42" s="12"/>
      <c r="E42" s="259"/>
    </row>
    <row r="43" spans="1:7" s="2" customFormat="1">
      <c r="A43" s="259"/>
      <c r="B43" s="185" t="s">
        <v>380</v>
      </c>
      <c r="D43" s="12"/>
      <c r="E43" s="259"/>
    </row>
    <row r="44" spans="1:7" s="2" customFormat="1">
      <c r="A44" s="259"/>
      <c r="B44" s="183" t="s">
        <v>250</v>
      </c>
      <c r="D44" s="12"/>
      <c r="E44" s="259"/>
    </row>
    <row r="45" spans="1:7" s="259" customFormat="1" ht="12.75">
      <c r="B45" s="186" t="s">
        <v>123</v>
      </c>
    </row>
    <row r="46" spans="1:7" s="259" customFormat="1" ht="12.75">
      <c r="B46" s="352"/>
    </row>
  </sheetData>
  <mergeCells count="2">
    <mergeCell ref="C1:D1"/>
    <mergeCell ref="C2:D2"/>
  </mergeCells>
  <pageMargins left="0.11811023622047245" right="0.11811023622047245" top="0.59055118110236227" bottom="0.59055118110236227" header="0.15748031496062992" footer="0.15748031496062992"/>
  <pageSetup paperSize="9" scale="75" orientation="portrait" r:id="rId1"/>
  <headerFooter alignWithMargins="0"/>
  <colBreaks count="1" manualBreakCount="1">
    <brk id="4"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90"/>
  <sheetViews>
    <sheetView showGridLines="0" view="pageBreakPreview" topLeftCell="A34" zoomScale="80" zoomScaleNormal="100" zoomScaleSheetLayoutView="80" workbookViewId="0">
      <selection activeCell="D11" sqref="D11:D79"/>
    </sheetView>
  </sheetViews>
  <sheetFormatPr defaultColWidth="9.140625" defaultRowHeight="15"/>
  <cols>
    <col min="1" max="1" width="14.42578125" style="2" customWidth="1"/>
    <col min="2" max="2" width="75.42578125" style="2" customWidth="1"/>
    <col min="3" max="3" width="15" style="2" customWidth="1"/>
    <col min="4" max="4" width="13.5703125" style="2" customWidth="1"/>
    <col min="5" max="16384" width="9.140625" style="2"/>
  </cols>
  <sheetData>
    <row r="1" spans="1:4" s="6" customFormat="1" ht="21.75" customHeight="1">
      <c r="A1" s="582" t="s">
        <v>450</v>
      </c>
      <c r="B1" s="582"/>
      <c r="C1" s="578" t="s">
        <v>94</v>
      </c>
      <c r="D1" s="578"/>
    </row>
    <row r="2" spans="1:4" s="6" customFormat="1">
      <c r="A2" s="582" t="s">
        <v>451</v>
      </c>
      <c r="B2" s="582"/>
      <c r="C2" s="576" t="str">
        <f>'ფორმა N1'!M2</f>
        <v>01.01.2021-12.31.2021</v>
      </c>
      <c r="D2" s="577"/>
    </row>
    <row r="3" spans="1:4" s="6" customFormat="1">
      <c r="A3" s="583"/>
      <c r="B3" s="583"/>
      <c r="C3" s="545"/>
      <c r="D3" s="545"/>
    </row>
    <row r="4" spans="1:4" s="6" customFormat="1">
      <c r="A4" s="70" t="s">
        <v>124</v>
      </c>
      <c r="B4" s="544"/>
      <c r="C4" s="545"/>
      <c r="D4" s="545"/>
    </row>
    <row r="5" spans="1:4" s="6" customFormat="1">
      <c r="A5" s="70"/>
      <c r="B5" s="544"/>
      <c r="C5" s="545"/>
      <c r="D5" s="545"/>
    </row>
    <row r="6" spans="1:4">
      <c r="A6" s="71" t="str">
        <f>'[1]ფორმა N2'!A4</f>
        <v>ანგარიშვალდებული პირის დასახელება:</v>
      </c>
      <c r="B6" s="71"/>
      <c r="C6" s="70"/>
      <c r="D6" s="70"/>
    </row>
    <row r="7" spans="1:4">
      <c r="A7" s="174" t="str">
        <f>'ფორმა N1'!D4</f>
        <v>მპგ" ელენე ხოშტარია-დროა"</v>
      </c>
      <c r="B7" s="74"/>
      <c r="C7" s="75"/>
      <c r="D7" s="75"/>
    </row>
    <row r="8" spans="1:4">
      <c r="A8" s="71"/>
      <c r="B8" s="71"/>
      <c r="C8" s="70"/>
      <c r="D8" s="70"/>
    </row>
    <row r="9" spans="1:4" s="6" customFormat="1">
      <c r="A9" s="544"/>
      <c r="B9" s="544"/>
      <c r="C9" s="72"/>
      <c r="D9" s="72"/>
    </row>
    <row r="10" spans="1:4" s="6" customFormat="1" ht="33.75" customHeight="1">
      <c r="A10" s="83" t="s">
        <v>64</v>
      </c>
      <c r="B10" s="84" t="s">
        <v>11</v>
      </c>
      <c r="C10" s="73" t="s">
        <v>10</v>
      </c>
      <c r="D10" s="73" t="s">
        <v>9</v>
      </c>
    </row>
    <row r="11" spans="1:4" s="7" customFormat="1">
      <c r="A11" s="175">
        <v>1</v>
      </c>
      <c r="B11" s="175" t="s">
        <v>57</v>
      </c>
      <c r="C11" s="76">
        <f>SUM(C12,C16,C56,C59,C60,C61,C79)</f>
        <v>35105.450000000004</v>
      </c>
      <c r="D11" s="515">
        <f>SUM(D12,D16,D56,D59,D60,D61,D67,D75,D76)</f>
        <v>35926.39</v>
      </c>
    </row>
    <row r="12" spans="1:4" s="546" customFormat="1">
      <c r="A12" s="81">
        <v>1.1000000000000001</v>
      </c>
      <c r="B12" s="81" t="s">
        <v>58</v>
      </c>
      <c r="C12" s="77">
        <f>SUM(C13:C15)</f>
        <v>18082.62</v>
      </c>
      <c r="D12" s="407">
        <f>SUM(D13:D15)</f>
        <v>18082.62</v>
      </c>
    </row>
    <row r="13" spans="1:4" s="10" customFormat="1">
      <c r="A13" s="82" t="s">
        <v>30</v>
      </c>
      <c r="B13" s="82" t="s">
        <v>59</v>
      </c>
      <c r="C13" s="516">
        <v>15000</v>
      </c>
      <c r="D13" s="516">
        <v>15000</v>
      </c>
    </row>
    <row r="14" spans="1:4" s="3" customFormat="1">
      <c r="A14" s="82" t="s">
        <v>31</v>
      </c>
      <c r="B14" s="82" t="s">
        <v>0</v>
      </c>
      <c r="C14" s="516">
        <v>3082.62</v>
      </c>
      <c r="D14" s="516">
        <v>3082.62</v>
      </c>
    </row>
    <row r="15" spans="1:4" s="3" customFormat="1">
      <c r="A15" s="347" t="s">
        <v>71</v>
      </c>
      <c r="B15" s="82" t="s">
        <v>487</v>
      </c>
      <c r="C15" s="4"/>
      <c r="D15" s="516"/>
    </row>
    <row r="16" spans="1:4" s="7" customFormat="1">
      <c r="A16" s="81">
        <v>1.2</v>
      </c>
      <c r="B16" s="81" t="s">
        <v>60</v>
      </c>
      <c r="C16" s="78">
        <f>SUM(C17,C20,C32,C33,C34,C35,C38,C39,C46:C50,C54,C55)</f>
        <v>16929.18</v>
      </c>
      <c r="D16" s="406">
        <f>SUM(D17,D20,D32,D33,D34,D35,D38,D39,D46:D50,D54,D55)</f>
        <v>14499.27</v>
      </c>
    </row>
    <row r="17" spans="1:4" s="3" customFormat="1">
      <c r="A17" s="82" t="s">
        <v>32</v>
      </c>
      <c r="B17" s="82" t="s">
        <v>1</v>
      </c>
      <c r="C17" s="77">
        <f>SUM(C18:C19)</f>
        <v>0</v>
      </c>
      <c r="D17" s="407">
        <f>SUM(D18:D19)</f>
        <v>0</v>
      </c>
    </row>
    <row r="18" spans="1:4" s="3" customFormat="1">
      <c r="A18" s="91" t="s">
        <v>84</v>
      </c>
      <c r="B18" s="91" t="s">
        <v>61</v>
      </c>
      <c r="C18" s="4"/>
      <c r="D18" s="517"/>
    </row>
    <row r="19" spans="1:4" s="3" customFormat="1">
      <c r="A19" s="91" t="s">
        <v>85</v>
      </c>
      <c r="B19" s="91" t="s">
        <v>62</v>
      </c>
      <c r="C19" s="4"/>
      <c r="D19" s="517"/>
    </row>
    <row r="20" spans="1:4" s="3" customFormat="1">
      <c r="A20" s="82" t="s">
        <v>33</v>
      </c>
      <c r="B20" s="82" t="s">
        <v>2</v>
      </c>
      <c r="C20" s="77">
        <f>SUM(C21:C26,C31)</f>
        <v>1070.67</v>
      </c>
      <c r="D20" s="407">
        <f>SUM(D21:D26,D31)</f>
        <v>170.59</v>
      </c>
    </row>
    <row r="21" spans="1:4" s="201" customFormat="1" ht="30">
      <c r="A21" s="91" t="s">
        <v>12</v>
      </c>
      <c r="B21" s="91" t="s">
        <v>231</v>
      </c>
      <c r="C21" s="176">
        <v>0</v>
      </c>
      <c r="D21" s="36">
        <v>0</v>
      </c>
    </row>
    <row r="22" spans="1:4" s="201" customFormat="1">
      <c r="A22" s="91" t="s">
        <v>13</v>
      </c>
      <c r="B22" s="91" t="s">
        <v>14</v>
      </c>
      <c r="C22" s="176"/>
      <c r="D22" s="36"/>
    </row>
    <row r="23" spans="1:4" s="201" customFormat="1" ht="30">
      <c r="A23" s="91" t="s">
        <v>261</v>
      </c>
      <c r="B23" s="91" t="s">
        <v>22</v>
      </c>
      <c r="C23" s="176"/>
      <c r="D23" s="36"/>
    </row>
    <row r="24" spans="1:4" s="201" customFormat="1" ht="16.5" customHeight="1">
      <c r="A24" s="91" t="s">
        <v>262</v>
      </c>
      <c r="B24" s="91" t="s">
        <v>15</v>
      </c>
      <c r="C24" s="176">
        <v>65</v>
      </c>
      <c r="D24" s="36">
        <v>0</v>
      </c>
    </row>
    <row r="25" spans="1:4" s="201" customFormat="1" ht="16.5" customHeight="1">
      <c r="A25" s="91" t="s">
        <v>263</v>
      </c>
      <c r="B25" s="91" t="s">
        <v>16</v>
      </c>
      <c r="C25" s="176"/>
      <c r="D25" s="36"/>
    </row>
    <row r="26" spans="1:4" s="201" customFormat="1" ht="16.5" customHeight="1">
      <c r="A26" s="91" t="s">
        <v>264</v>
      </c>
      <c r="B26" s="91" t="s">
        <v>17</v>
      </c>
      <c r="C26" s="77">
        <f>SUM(C27:C30)</f>
        <v>911.67</v>
      </c>
      <c r="D26" s="407">
        <f>SUM(D27:D30)</f>
        <v>76.59</v>
      </c>
    </row>
    <row r="27" spans="1:4" s="201" customFormat="1" ht="16.5" customHeight="1">
      <c r="A27" s="177" t="s">
        <v>265</v>
      </c>
      <c r="B27" s="177" t="s">
        <v>18</v>
      </c>
      <c r="C27" s="34">
        <v>81.37</v>
      </c>
      <c r="D27" s="36">
        <v>48.51</v>
      </c>
    </row>
    <row r="28" spans="1:4" s="201" customFormat="1" ht="16.5" customHeight="1">
      <c r="A28" s="177" t="s">
        <v>266</v>
      </c>
      <c r="B28" s="177" t="s">
        <v>19</v>
      </c>
      <c r="C28" s="34">
        <v>36</v>
      </c>
      <c r="D28" s="36">
        <v>18.079999999999998</v>
      </c>
    </row>
    <row r="29" spans="1:4" s="201" customFormat="1" ht="16.5" customHeight="1">
      <c r="A29" s="177" t="s">
        <v>267</v>
      </c>
      <c r="B29" s="177" t="s">
        <v>20</v>
      </c>
      <c r="C29" s="34">
        <v>784.3</v>
      </c>
      <c r="D29" s="36"/>
    </row>
    <row r="30" spans="1:4" s="201" customFormat="1" ht="16.5" customHeight="1">
      <c r="A30" s="177" t="s">
        <v>268</v>
      </c>
      <c r="B30" s="177" t="s">
        <v>23</v>
      </c>
      <c r="C30" s="36">
        <v>10</v>
      </c>
      <c r="D30" s="36">
        <v>10</v>
      </c>
    </row>
    <row r="31" spans="1:4" s="201" customFormat="1" ht="16.5" customHeight="1">
      <c r="A31" s="91" t="s">
        <v>269</v>
      </c>
      <c r="B31" s="91" t="s">
        <v>21</v>
      </c>
      <c r="C31" s="36">
        <v>94</v>
      </c>
      <c r="D31" s="36">
        <v>94</v>
      </c>
    </row>
    <row r="32" spans="1:4" s="3" customFormat="1" ht="16.5" customHeight="1">
      <c r="A32" s="82" t="s">
        <v>34</v>
      </c>
      <c r="B32" s="82" t="s">
        <v>3</v>
      </c>
      <c r="C32" s="4"/>
      <c r="D32" s="517"/>
    </row>
    <row r="33" spans="1:4" s="3" customFormat="1" ht="16.5" customHeight="1">
      <c r="A33" s="82" t="s">
        <v>35</v>
      </c>
      <c r="B33" s="82" t="s">
        <v>4</v>
      </c>
      <c r="C33" s="4"/>
      <c r="D33" s="517"/>
    </row>
    <row r="34" spans="1:4" s="3" customFormat="1" ht="16.5" customHeight="1">
      <c r="A34" s="82" t="s">
        <v>36</v>
      </c>
      <c r="B34" s="82" t="s">
        <v>5</v>
      </c>
      <c r="C34" s="4"/>
      <c r="D34" s="517"/>
    </row>
    <row r="35" spans="1:4" s="3" customFormat="1">
      <c r="A35" s="82" t="s">
        <v>37</v>
      </c>
      <c r="B35" s="82" t="s">
        <v>63</v>
      </c>
      <c r="C35" s="77">
        <f>SUM(C36:C37)</f>
        <v>4719</v>
      </c>
      <c r="D35" s="407">
        <f>SUM(D36:D37)</f>
        <v>0</v>
      </c>
    </row>
    <row r="36" spans="1:4" s="3" customFormat="1" ht="16.5" customHeight="1">
      <c r="A36" s="91" t="s">
        <v>270</v>
      </c>
      <c r="B36" s="91" t="s">
        <v>56</v>
      </c>
      <c r="C36" s="4">
        <v>4719</v>
      </c>
      <c r="D36" s="517">
        <v>0</v>
      </c>
    </row>
    <row r="37" spans="1:4" s="3" customFormat="1" ht="16.5" customHeight="1">
      <c r="A37" s="91" t="s">
        <v>271</v>
      </c>
      <c r="B37" s="91" t="s">
        <v>55</v>
      </c>
      <c r="C37" s="4"/>
      <c r="D37" s="517"/>
    </row>
    <row r="38" spans="1:4" s="3" customFormat="1" ht="16.5" customHeight="1">
      <c r="A38" s="82" t="s">
        <v>38</v>
      </c>
      <c r="B38" s="82" t="s">
        <v>49</v>
      </c>
      <c r="C38" s="517">
        <v>32.46</v>
      </c>
      <c r="D38" s="517">
        <v>32.46</v>
      </c>
    </row>
    <row r="39" spans="1:4" s="3" customFormat="1" ht="16.5" customHeight="1">
      <c r="A39" s="82" t="s">
        <v>39</v>
      </c>
      <c r="B39" s="82" t="s">
        <v>355</v>
      </c>
      <c r="C39" s="77">
        <f>SUM(C40:C45)</f>
        <v>1913.45</v>
      </c>
      <c r="D39" s="407">
        <f>SUM(D40:D45)</f>
        <v>2930.78</v>
      </c>
    </row>
    <row r="40" spans="1:4" s="3" customFormat="1" ht="16.5" customHeight="1">
      <c r="A40" s="17" t="s">
        <v>316</v>
      </c>
      <c r="B40" s="17" t="s">
        <v>320</v>
      </c>
      <c r="C40" s="4"/>
      <c r="D40" s="517"/>
    </row>
    <row r="41" spans="1:4" s="3" customFormat="1" ht="16.5" customHeight="1">
      <c r="A41" s="17" t="s">
        <v>317</v>
      </c>
      <c r="B41" s="17" t="s">
        <v>321</v>
      </c>
      <c r="C41" s="4"/>
      <c r="D41" s="517"/>
    </row>
    <row r="42" spans="1:4" s="3" customFormat="1" ht="16.5" customHeight="1">
      <c r="A42" s="17" t="s">
        <v>318</v>
      </c>
      <c r="B42" s="17" t="s">
        <v>324</v>
      </c>
      <c r="C42" s="517">
        <v>403.45</v>
      </c>
      <c r="D42" s="517">
        <v>403.45</v>
      </c>
    </row>
    <row r="43" spans="1:4" s="3" customFormat="1" ht="16.5" customHeight="1">
      <c r="A43" s="17" t="s">
        <v>323</v>
      </c>
      <c r="B43" s="17" t="s">
        <v>325</v>
      </c>
      <c r="C43" s="4">
        <v>300</v>
      </c>
      <c r="D43" s="517">
        <v>300</v>
      </c>
    </row>
    <row r="44" spans="1:4" s="3" customFormat="1" ht="16.5" customHeight="1">
      <c r="A44" s="17" t="s">
        <v>326</v>
      </c>
      <c r="B44" s="17" t="s">
        <v>441</v>
      </c>
      <c r="C44" s="4">
        <v>0</v>
      </c>
      <c r="D44" s="517">
        <v>747.33</v>
      </c>
    </row>
    <row r="45" spans="1:4" s="3" customFormat="1" ht="16.5" customHeight="1">
      <c r="A45" s="17" t="s">
        <v>402</v>
      </c>
      <c r="B45" s="17" t="s">
        <v>322</v>
      </c>
      <c r="C45" s="4">
        <v>1210</v>
      </c>
      <c r="D45" s="517">
        <v>1480</v>
      </c>
    </row>
    <row r="46" spans="1:4" s="3" customFormat="1" ht="30">
      <c r="A46" s="82" t="s">
        <v>40</v>
      </c>
      <c r="B46" s="82" t="s">
        <v>28</v>
      </c>
      <c r="C46" s="517">
        <v>1206.92</v>
      </c>
      <c r="D46" s="517">
        <v>1206.92</v>
      </c>
    </row>
    <row r="47" spans="1:4" s="3" customFormat="1" ht="16.5" customHeight="1">
      <c r="A47" s="82" t="s">
        <v>41</v>
      </c>
      <c r="B47" s="82" t="s">
        <v>24</v>
      </c>
      <c r="C47" s="517">
        <v>85.52</v>
      </c>
      <c r="D47" s="517">
        <v>85.52</v>
      </c>
    </row>
    <row r="48" spans="1:4" s="3" customFormat="1" ht="16.5" customHeight="1">
      <c r="A48" s="82" t="s">
        <v>42</v>
      </c>
      <c r="B48" s="82" t="s">
        <v>25</v>
      </c>
      <c r="C48" s="4">
        <v>3000</v>
      </c>
      <c r="D48" s="517">
        <v>3000</v>
      </c>
    </row>
    <row r="49" spans="1:4" s="3" customFormat="1" ht="16.5" customHeight="1">
      <c r="A49" s="82" t="s">
        <v>43</v>
      </c>
      <c r="B49" s="82" t="s">
        <v>26</v>
      </c>
      <c r="C49" s="4"/>
      <c r="D49" s="517"/>
    </row>
    <row r="50" spans="1:4" s="3" customFormat="1" ht="16.5" customHeight="1">
      <c r="A50" s="82" t="s">
        <v>44</v>
      </c>
      <c r="B50" s="82" t="s">
        <v>356</v>
      </c>
      <c r="C50" s="77">
        <v>4828</v>
      </c>
      <c r="D50" s="407">
        <f>SUM(D51:D53)</f>
        <v>5500</v>
      </c>
    </row>
    <row r="51" spans="1:4" s="3" customFormat="1" ht="16.5" customHeight="1">
      <c r="A51" s="91" t="s">
        <v>331</v>
      </c>
      <c r="B51" s="91" t="s">
        <v>334</v>
      </c>
      <c r="C51" s="416"/>
      <c r="D51" s="550">
        <v>5500</v>
      </c>
    </row>
    <row r="52" spans="1:4" s="3" customFormat="1" ht="16.5" customHeight="1">
      <c r="A52" s="91" t="s">
        <v>332</v>
      </c>
      <c r="B52" s="91" t="s">
        <v>333</v>
      </c>
      <c r="C52" s="416"/>
      <c r="D52" s="550"/>
    </row>
    <row r="53" spans="1:4" s="3" customFormat="1" ht="16.5" customHeight="1">
      <c r="A53" s="91" t="s">
        <v>335</v>
      </c>
      <c r="B53" s="91" t="s">
        <v>336</v>
      </c>
      <c r="C53" s="416"/>
      <c r="D53" s="550"/>
    </row>
    <row r="54" spans="1:4" s="3" customFormat="1">
      <c r="A54" s="82" t="s">
        <v>45</v>
      </c>
      <c r="B54" s="82" t="s">
        <v>29</v>
      </c>
      <c r="C54" s="416"/>
      <c r="D54" s="550"/>
    </row>
    <row r="55" spans="1:4" s="3" customFormat="1" ht="16.5" customHeight="1">
      <c r="A55" s="82" t="s">
        <v>46</v>
      </c>
      <c r="B55" s="82" t="s">
        <v>6</v>
      </c>
      <c r="C55" s="416">
        <v>73.16</v>
      </c>
      <c r="D55" s="550">
        <v>1573</v>
      </c>
    </row>
    <row r="56" spans="1:4" s="3" customFormat="1" ht="30">
      <c r="A56" s="81">
        <v>1.3</v>
      </c>
      <c r="B56" s="81" t="s">
        <v>360</v>
      </c>
      <c r="C56" s="551">
        <f>SUM(C57:C58)</f>
        <v>0</v>
      </c>
      <c r="D56" s="552">
        <f>SUM(D57:D58)</f>
        <v>0</v>
      </c>
    </row>
    <row r="57" spans="1:4" s="3" customFormat="1" ht="30">
      <c r="A57" s="82" t="s">
        <v>50</v>
      </c>
      <c r="B57" s="82" t="s">
        <v>48</v>
      </c>
      <c r="C57" s="416"/>
      <c r="D57" s="550"/>
    </row>
    <row r="58" spans="1:4" s="3" customFormat="1" ht="16.5" customHeight="1">
      <c r="A58" s="82" t="s">
        <v>51</v>
      </c>
      <c r="B58" s="82" t="s">
        <v>47</v>
      </c>
      <c r="C58" s="416"/>
      <c r="D58" s="550"/>
    </row>
    <row r="59" spans="1:4" s="3" customFormat="1">
      <c r="A59" s="81">
        <v>1.4</v>
      </c>
      <c r="B59" s="81" t="s">
        <v>362</v>
      </c>
      <c r="C59" s="416"/>
      <c r="D59" s="550"/>
    </row>
    <row r="60" spans="1:4" s="201" customFormat="1">
      <c r="A60" s="81">
        <v>1.5</v>
      </c>
      <c r="B60" s="81" t="s">
        <v>7</v>
      </c>
      <c r="C60" s="176"/>
      <c r="D60" s="36"/>
    </row>
    <row r="61" spans="1:4" s="201" customFormat="1">
      <c r="A61" s="81">
        <v>1.6</v>
      </c>
      <c r="B61" s="41" t="s">
        <v>8</v>
      </c>
      <c r="C61" s="553">
        <f>SUM(C62:C66)</f>
        <v>93.65</v>
      </c>
      <c r="D61" s="554">
        <f>SUM(D62:D66)</f>
        <v>3344.5</v>
      </c>
    </row>
    <row r="62" spans="1:4" s="201" customFormat="1">
      <c r="A62" s="82" t="s">
        <v>277</v>
      </c>
      <c r="B62" s="42" t="s">
        <v>52</v>
      </c>
      <c r="C62" s="176"/>
      <c r="D62" s="36"/>
    </row>
    <row r="63" spans="1:4" s="201" customFormat="1" ht="30">
      <c r="A63" s="82" t="s">
        <v>278</v>
      </c>
      <c r="B63" s="42" t="s">
        <v>54</v>
      </c>
      <c r="C63" s="555">
        <v>93.65</v>
      </c>
      <c r="D63" s="36">
        <v>3343.41</v>
      </c>
    </row>
    <row r="64" spans="1:4" s="201" customFormat="1">
      <c r="A64" s="82" t="s">
        <v>279</v>
      </c>
      <c r="B64" s="42" t="s">
        <v>53</v>
      </c>
      <c r="C64" s="36"/>
      <c r="D64" s="36"/>
    </row>
    <row r="65" spans="1:4" s="201" customFormat="1">
      <c r="A65" s="82" t="s">
        <v>280</v>
      </c>
      <c r="B65" s="42" t="s">
        <v>27</v>
      </c>
      <c r="C65" s="176">
        <v>0</v>
      </c>
      <c r="D65" s="36">
        <v>0</v>
      </c>
    </row>
    <row r="66" spans="1:4" s="201" customFormat="1">
      <c r="A66" s="82" t="s">
        <v>306</v>
      </c>
      <c r="B66" s="42" t="s">
        <v>307</v>
      </c>
      <c r="C66" s="176"/>
      <c r="D66" s="36">
        <v>1.0900000000000001</v>
      </c>
    </row>
    <row r="67" spans="1:4">
      <c r="A67" s="175">
        <v>2</v>
      </c>
      <c r="B67" s="175" t="s">
        <v>357</v>
      </c>
      <c r="C67" s="191"/>
      <c r="D67" s="554">
        <f>SUM(D68:D74)</f>
        <v>0</v>
      </c>
    </row>
    <row r="68" spans="1:4">
      <c r="A68" s="92">
        <v>2.1</v>
      </c>
      <c r="B68" s="179" t="s">
        <v>86</v>
      </c>
      <c r="C68" s="191"/>
      <c r="D68" s="556"/>
    </row>
    <row r="69" spans="1:4">
      <c r="A69" s="92">
        <v>2.2000000000000002</v>
      </c>
      <c r="B69" s="179" t="s">
        <v>358</v>
      </c>
      <c r="C69" s="191"/>
      <c r="D69" s="556"/>
    </row>
    <row r="70" spans="1:4">
      <c r="A70" s="92">
        <v>2.2999999999999998</v>
      </c>
      <c r="B70" s="179" t="s">
        <v>90</v>
      </c>
      <c r="C70" s="191"/>
      <c r="D70" s="556"/>
    </row>
    <row r="71" spans="1:4">
      <c r="A71" s="92">
        <v>2.4</v>
      </c>
      <c r="B71" s="179" t="s">
        <v>89</v>
      </c>
      <c r="C71" s="191"/>
      <c r="D71" s="556"/>
    </row>
    <row r="72" spans="1:4">
      <c r="A72" s="92">
        <v>2.5</v>
      </c>
      <c r="B72" s="179" t="s">
        <v>359</v>
      </c>
      <c r="C72" s="178"/>
      <c r="D72" s="519"/>
    </row>
    <row r="73" spans="1:4">
      <c r="A73" s="92">
        <v>2.6</v>
      </c>
      <c r="B73" s="179" t="s">
        <v>87</v>
      </c>
      <c r="C73" s="178"/>
      <c r="D73" s="519"/>
    </row>
    <row r="74" spans="1:4">
      <c r="A74" s="92">
        <v>2.7</v>
      </c>
      <c r="B74" s="179" t="s">
        <v>88</v>
      </c>
      <c r="C74" s="178"/>
      <c r="D74" s="519"/>
    </row>
    <row r="75" spans="1:4">
      <c r="A75" s="175">
        <v>3</v>
      </c>
      <c r="B75" s="175" t="s">
        <v>381</v>
      </c>
      <c r="C75" s="79"/>
      <c r="D75" s="519"/>
    </row>
    <row r="76" spans="1:4">
      <c r="A76" s="175">
        <v>4</v>
      </c>
      <c r="B76" s="175" t="s">
        <v>233</v>
      </c>
      <c r="C76" s="79"/>
      <c r="D76" s="518">
        <f>SUM(D77:D78)</f>
        <v>0</v>
      </c>
    </row>
    <row r="77" spans="1:4">
      <c r="A77" s="92">
        <v>4.0999999999999996</v>
      </c>
      <c r="B77" s="92" t="s">
        <v>234</v>
      </c>
      <c r="C77" s="178"/>
      <c r="D77" s="520"/>
    </row>
    <row r="78" spans="1:4">
      <c r="A78" s="92">
        <v>4.2</v>
      </c>
      <c r="B78" s="92" t="s">
        <v>235</v>
      </c>
      <c r="C78" s="178"/>
      <c r="D78" s="549"/>
    </row>
    <row r="79" spans="1:4">
      <c r="A79" s="175">
        <v>5</v>
      </c>
      <c r="B79" s="175" t="s">
        <v>259</v>
      </c>
      <c r="C79" s="191"/>
      <c r="D79" s="521"/>
    </row>
    <row r="80" spans="1:4">
      <c r="B80" s="40"/>
    </row>
    <row r="81" spans="1:4" ht="15" customHeight="1">
      <c r="A81" s="581" t="s">
        <v>452</v>
      </c>
      <c r="B81" s="581"/>
      <c r="C81" s="581"/>
      <c r="D81" s="581"/>
    </row>
    <row r="82" spans="1:4">
      <c r="B82" s="40"/>
    </row>
    <row r="83" spans="1:4" s="303" customFormat="1" ht="12.75"/>
    <row r="84" spans="1:4">
      <c r="A84" s="64" t="s">
        <v>93</v>
      </c>
    </row>
    <row r="86" spans="1:4">
      <c r="D86" s="12"/>
    </row>
    <row r="87" spans="1:4">
      <c r="A87" s="259"/>
      <c r="B87" s="64" t="s">
        <v>378</v>
      </c>
      <c r="D87" s="12"/>
    </row>
    <row r="88" spans="1:4">
      <c r="A88" s="259"/>
      <c r="B88" s="2" t="s">
        <v>379</v>
      </c>
      <c r="D88" s="12"/>
    </row>
    <row r="89" spans="1:4" s="259" customFormat="1" ht="12.75">
      <c r="B89" s="60" t="s">
        <v>123</v>
      </c>
    </row>
    <row r="90" spans="1:4" s="303" customFormat="1" ht="12.75"/>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37"/>
  <sheetViews>
    <sheetView showGridLines="0" view="pageBreakPreview" zoomScale="80" zoomScaleNormal="100" zoomScaleSheetLayoutView="80" workbookViewId="0">
      <selection activeCell="D23" sqref="D23"/>
    </sheetView>
  </sheetViews>
  <sheetFormatPr defaultColWidth="9.140625" defaultRowHeight="15"/>
  <cols>
    <col min="1" max="1" width="11.5703125" style="2" customWidth="1"/>
    <col min="2" max="2" width="88" style="2" customWidth="1"/>
    <col min="3" max="3" width="13.85546875" style="2" customWidth="1"/>
    <col min="4" max="4" width="13.5703125" style="2" customWidth="1"/>
    <col min="5" max="5" width="15.140625" style="2" customWidth="1"/>
    <col min="6" max="16384" width="9.140625" style="2"/>
  </cols>
  <sheetData>
    <row r="1" spans="1:5" s="6" customFormat="1">
      <c r="A1" s="69" t="s">
        <v>296</v>
      </c>
      <c r="B1" s="71"/>
      <c r="C1" s="578" t="s">
        <v>94</v>
      </c>
      <c r="D1" s="578"/>
      <c r="E1" s="85"/>
    </row>
    <row r="2" spans="1:5" s="6" customFormat="1">
      <c r="A2" s="69" t="s">
        <v>297</v>
      </c>
      <c r="B2" s="71"/>
      <c r="C2" s="576" t="str">
        <f>'ფორმა N1'!M2</f>
        <v>01.01.2021-12.31.2021</v>
      </c>
      <c r="D2" s="576"/>
      <c r="E2" s="85"/>
    </row>
    <row r="3" spans="1:5" s="6" customFormat="1">
      <c r="A3" s="70" t="s">
        <v>124</v>
      </c>
      <c r="B3" s="69"/>
      <c r="C3" s="141"/>
      <c r="D3" s="141"/>
      <c r="E3" s="85"/>
    </row>
    <row r="4" spans="1:5" s="6" customFormat="1">
      <c r="A4" s="70"/>
      <c r="B4" s="70"/>
      <c r="C4" s="141"/>
      <c r="D4" s="141"/>
      <c r="E4" s="85"/>
    </row>
    <row r="5" spans="1:5">
      <c r="A5" s="71" t="str">
        <f>'ფორმა N2'!A4</f>
        <v>ანგარიშვალდებული პირის დასახელება:</v>
      </c>
      <c r="B5" s="71"/>
      <c r="C5" s="70"/>
      <c r="D5" s="70"/>
      <c r="E5" s="86"/>
    </row>
    <row r="6" spans="1:5">
      <c r="A6" s="74" t="str">
        <f>'ფორმა N1'!D4</f>
        <v>მპგ" ელენე ხოშტარია-დროა"</v>
      </c>
      <c r="B6" s="74"/>
      <c r="C6" s="75"/>
      <c r="D6" s="75"/>
      <c r="E6" s="86"/>
    </row>
    <row r="7" spans="1:5">
      <c r="A7" s="71"/>
      <c r="B7" s="71"/>
      <c r="C7" s="70"/>
      <c r="D7" s="70"/>
      <c r="E7" s="86"/>
    </row>
    <row r="8" spans="1:5" s="6" customFormat="1">
      <c r="A8" s="140"/>
      <c r="B8" s="140"/>
      <c r="C8" s="72"/>
      <c r="D8" s="72"/>
      <c r="E8" s="85"/>
    </row>
    <row r="9" spans="1:5" s="6" customFormat="1" ht="30">
      <c r="A9" s="83" t="s">
        <v>64</v>
      </c>
      <c r="B9" s="83" t="s">
        <v>302</v>
      </c>
      <c r="C9" s="73" t="s">
        <v>10</v>
      </c>
      <c r="D9" s="73" t="s">
        <v>9</v>
      </c>
      <c r="E9" s="85"/>
    </row>
    <row r="10" spans="1:5" s="9" customFormat="1" ht="18">
      <c r="A10" s="237" t="s">
        <v>298</v>
      </c>
      <c r="B10" s="92"/>
      <c r="C10" s="4"/>
      <c r="D10" s="4"/>
      <c r="E10" s="87"/>
    </row>
    <row r="11" spans="1:5" s="10" customFormat="1">
      <c r="A11" s="237" t="s">
        <v>299</v>
      </c>
      <c r="B11" s="92"/>
      <c r="C11" s="4"/>
      <c r="D11" s="4"/>
      <c r="E11" s="88"/>
    </row>
    <row r="12" spans="1:5" s="10" customFormat="1">
      <c r="A12" s="238" t="s">
        <v>258</v>
      </c>
      <c r="B12" s="81"/>
      <c r="C12" s="4"/>
      <c r="D12" s="4"/>
      <c r="E12" s="88"/>
    </row>
    <row r="13" spans="1:5" s="10" customFormat="1">
      <c r="A13" s="238" t="s">
        <v>258</v>
      </c>
      <c r="B13" s="81"/>
      <c r="C13" s="4"/>
      <c r="D13" s="4"/>
      <c r="E13" s="88"/>
    </row>
    <row r="14" spans="1:5" s="10" customFormat="1">
      <c r="A14" s="238" t="s">
        <v>258</v>
      </c>
      <c r="B14" s="81"/>
      <c r="C14" s="4"/>
      <c r="D14" s="4"/>
      <c r="E14" s="88"/>
    </row>
    <row r="15" spans="1:5" s="10" customFormat="1">
      <c r="A15" s="238" t="s">
        <v>258</v>
      </c>
      <c r="B15" s="81"/>
      <c r="C15" s="4"/>
      <c r="D15" s="4"/>
      <c r="E15" s="88"/>
    </row>
    <row r="16" spans="1:5" s="10" customFormat="1">
      <c r="A16" s="238" t="s">
        <v>258</v>
      </c>
      <c r="B16" s="81"/>
      <c r="C16" s="4"/>
      <c r="D16" s="4"/>
      <c r="E16" s="88"/>
    </row>
    <row r="17" spans="1:9" s="10" customFormat="1" ht="17.25" customHeight="1">
      <c r="A17" s="237" t="s">
        <v>300</v>
      </c>
      <c r="B17" s="408" t="s">
        <v>707</v>
      </c>
      <c r="C17" s="415">
        <v>0</v>
      </c>
      <c r="D17" s="415">
        <v>1500</v>
      </c>
      <c r="E17" s="88"/>
    </row>
    <row r="18" spans="1:9" s="10" customFormat="1">
      <c r="A18" s="237" t="s">
        <v>301</v>
      </c>
      <c r="B18" s="408" t="s">
        <v>1339</v>
      </c>
      <c r="C18" s="414">
        <v>34.31</v>
      </c>
      <c r="D18" s="414">
        <v>34.31</v>
      </c>
      <c r="E18" s="88"/>
    </row>
    <row r="19" spans="1:9" s="10" customFormat="1">
      <c r="A19" s="237" t="s">
        <v>692</v>
      </c>
      <c r="B19" s="408" t="s">
        <v>1339</v>
      </c>
      <c r="C19" s="414">
        <v>32.69</v>
      </c>
      <c r="D19" s="414">
        <v>32.69</v>
      </c>
      <c r="E19" s="88"/>
    </row>
    <row r="20" spans="1:9" s="10" customFormat="1">
      <c r="A20" s="237" t="s">
        <v>693</v>
      </c>
      <c r="B20" s="408" t="s">
        <v>1339</v>
      </c>
      <c r="C20" s="414">
        <v>6.16</v>
      </c>
      <c r="D20" s="414">
        <v>6.16</v>
      </c>
      <c r="E20" s="88"/>
    </row>
    <row r="21" spans="1:9" s="10" customFormat="1">
      <c r="A21" s="238" t="s">
        <v>258</v>
      </c>
      <c r="B21" s="81"/>
      <c r="C21" s="4"/>
      <c r="D21" s="4"/>
      <c r="E21" s="88"/>
    </row>
    <row r="22" spans="1:9" s="10" customFormat="1">
      <c r="A22" s="238" t="s">
        <v>258</v>
      </c>
      <c r="B22" s="81"/>
      <c r="C22" s="4"/>
      <c r="D22" s="4"/>
      <c r="E22" s="88"/>
    </row>
    <row r="23" spans="1:9">
      <c r="A23" s="239"/>
      <c r="B23" s="93" t="s">
        <v>305</v>
      </c>
      <c r="C23" s="80">
        <f>SUM(C10:C22)</f>
        <v>73.16</v>
      </c>
      <c r="D23" s="80">
        <f>SUM(D10:D22)</f>
        <v>1573.16</v>
      </c>
      <c r="E23" s="90"/>
    </row>
    <row r="24" spans="1:9">
      <c r="A24" s="584"/>
      <c r="B24" s="584"/>
      <c r="C24" s="584"/>
      <c r="D24" s="584"/>
      <c r="E24" s="90"/>
    </row>
    <row r="25" spans="1:9" ht="51" customHeight="1">
      <c r="A25" s="585" t="s">
        <v>454</v>
      </c>
      <c r="B25" s="585"/>
      <c r="C25" s="585"/>
      <c r="D25" s="585"/>
      <c r="E25" s="90"/>
    </row>
    <row r="26" spans="1:9" ht="14.25" customHeight="1">
      <c r="A26" s="240"/>
      <c r="B26" s="240"/>
      <c r="C26" s="240"/>
      <c r="D26" s="240"/>
      <c r="E26" s="90"/>
    </row>
    <row r="27" spans="1:9">
      <c r="A27" s="586" t="s">
        <v>453</v>
      </c>
      <c r="B27" s="586"/>
      <c r="C27" s="586"/>
      <c r="D27" s="586"/>
      <c r="E27" s="90"/>
    </row>
    <row r="28" spans="1:9">
      <c r="A28" s="235"/>
      <c r="B28" s="235"/>
      <c r="C28" s="236"/>
      <c r="D28" s="236"/>
      <c r="E28" s="90"/>
    </row>
    <row r="29" spans="1:9">
      <c r="A29" s="235"/>
      <c r="B29" s="235"/>
      <c r="C29" s="236"/>
      <c r="D29" s="236"/>
      <c r="E29" s="90"/>
    </row>
    <row r="30" spans="1:9" s="21" customFormat="1" ht="12.75"/>
    <row r="31" spans="1:9">
      <c r="A31" s="64" t="s">
        <v>93</v>
      </c>
      <c r="E31" s="5"/>
    </row>
    <row r="32" spans="1:9">
      <c r="E32"/>
      <c r="F32"/>
      <c r="G32"/>
      <c r="H32"/>
      <c r="I32"/>
    </row>
    <row r="33" spans="1:9">
      <c r="D33" s="12"/>
      <c r="E33"/>
      <c r="F33"/>
      <c r="G33"/>
      <c r="H33"/>
      <c r="I33"/>
    </row>
    <row r="34" spans="1:9">
      <c r="A34" s="64"/>
      <c r="B34" s="64" t="s">
        <v>251</v>
      </c>
      <c r="D34" s="12"/>
      <c r="E34"/>
      <c r="F34"/>
      <c r="G34"/>
      <c r="H34"/>
      <c r="I34"/>
    </row>
    <row r="35" spans="1:9">
      <c r="B35" s="2" t="s">
        <v>250</v>
      </c>
      <c r="D35" s="12"/>
      <c r="E35"/>
      <c r="F35"/>
      <c r="G35"/>
      <c r="H35"/>
      <c r="I35"/>
    </row>
    <row r="36" spans="1:9" customFormat="1" ht="12.75">
      <c r="A36" s="60"/>
      <c r="B36" s="60" t="s">
        <v>123</v>
      </c>
    </row>
    <row r="37" spans="1:9" s="21" customFormat="1" ht="12.75"/>
  </sheetData>
  <mergeCells count="5">
    <mergeCell ref="C1:D1"/>
    <mergeCell ref="C2:D2"/>
    <mergeCell ref="A24:D24"/>
    <mergeCell ref="A25:D25"/>
    <mergeCell ref="A27:D27"/>
  </mergeCells>
  <pageMargins left="0.19685039370078741" right="0.19685039370078741" top="0.19685039370078741" bottom="0.19685039370078741" header="0.15748031496062992" footer="0.15748031496062992"/>
  <pageSetup paperSize="9" scale="8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4"/>
  <sheetViews>
    <sheetView view="pageBreakPreview" zoomScale="80" zoomScaleNormal="100" zoomScaleSheetLayoutView="80" workbookViewId="0">
      <selection activeCell="G22" sqref="G22"/>
    </sheetView>
  </sheetViews>
  <sheetFormatPr defaultColWidth="8.85546875" defaultRowHeight="12.75"/>
  <cols>
    <col min="1" max="1" width="5" style="259" customWidth="1"/>
    <col min="2" max="2" width="17.7109375" style="259" customWidth="1"/>
    <col min="3" max="3" width="18.42578125" style="259" customWidth="1"/>
    <col min="4" max="4" width="18.5703125" style="259" customWidth="1"/>
    <col min="5" max="5" width="16.140625" style="259" customWidth="1"/>
    <col min="6" max="6" width="15.140625" style="259" customWidth="1"/>
    <col min="7" max="7" width="15" style="259" customWidth="1"/>
    <col min="8" max="8" width="14.28515625" style="259" customWidth="1"/>
    <col min="9" max="16384" width="8.85546875" style="259"/>
  </cols>
  <sheetData>
    <row r="1" spans="1:9" ht="15">
      <c r="A1" s="69" t="s">
        <v>327</v>
      </c>
      <c r="B1" s="71"/>
      <c r="C1" s="71"/>
      <c r="D1" s="71"/>
      <c r="E1" s="71"/>
      <c r="F1" s="71"/>
      <c r="G1" s="578" t="s">
        <v>94</v>
      </c>
      <c r="H1" s="578"/>
      <c r="I1" s="255"/>
    </row>
    <row r="2" spans="1:9" ht="15">
      <c r="A2" s="70" t="s">
        <v>124</v>
      </c>
      <c r="B2" s="71"/>
      <c r="C2" s="71"/>
      <c r="D2" s="71"/>
      <c r="E2" s="71"/>
      <c r="F2" s="71"/>
      <c r="G2" s="576" t="str">
        <f>'ფორმა N1'!M2</f>
        <v>01.01.2021-12.31.2021</v>
      </c>
      <c r="H2" s="576"/>
      <c r="I2" s="70"/>
    </row>
    <row r="3" spans="1:9" ht="15">
      <c r="A3" s="70"/>
      <c r="B3" s="70"/>
      <c r="C3" s="70"/>
      <c r="D3" s="70"/>
      <c r="E3" s="70"/>
      <c r="F3" s="70"/>
      <c r="G3" s="255"/>
      <c r="H3" s="255"/>
      <c r="I3" s="255"/>
    </row>
    <row r="4" spans="1:9" ht="15">
      <c r="A4" s="71" t="str">
        <f>'ფორმა N2'!A4</f>
        <v>ანგარიშვალდებული პირის დასახელება:</v>
      </c>
      <c r="B4" s="71"/>
      <c r="C4" s="71"/>
      <c r="D4" s="71"/>
      <c r="E4" s="71"/>
      <c r="F4" s="71"/>
      <c r="G4" s="70"/>
      <c r="H4" s="70"/>
      <c r="I4" s="70"/>
    </row>
    <row r="5" spans="1:9" ht="15">
      <c r="A5" s="74" t="str">
        <f>'ფორმა N1'!D4</f>
        <v>მპგ" ელენე ხოშტარია-დროა"</v>
      </c>
      <c r="B5" s="74"/>
      <c r="C5" s="74"/>
      <c r="D5" s="74"/>
      <c r="E5" s="74"/>
      <c r="F5" s="74"/>
      <c r="G5" s="75"/>
      <c r="H5" s="75"/>
      <c r="I5" s="255"/>
    </row>
    <row r="6" spans="1:9" ht="15">
      <c r="A6" s="71"/>
      <c r="B6" s="71"/>
      <c r="C6" s="71"/>
      <c r="D6" s="71"/>
      <c r="E6" s="71"/>
      <c r="F6" s="71"/>
      <c r="G6" s="70"/>
      <c r="H6" s="70"/>
      <c r="I6" s="70"/>
    </row>
    <row r="7" spans="1:9" ht="15">
      <c r="A7" s="250"/>
      <c r="B7" s="250"/>
      <c r="C7" s="250"/>
      <c r="D7" s="250"/>
      <c r="E7" s="250"/>
      <c r="F7" s="250"/>
      <c r="G7" s="72"/>
      <c r="H7" s="72"/>
      <c r="I7" s="70"/>
    </row>
    <row r="8" spans="1:9" ht="15">
      <c r="A8" s="592" t="s">
        <v>64</v>
      </c>
      <c r="B8" s="594" t="s">
        <v>309</v>
      </c>
      <c r="C8" s="596" t="s">
        <v>310</v>
      </c>
      <c r="D8" s="596" t="s">
        <v>209</v>
      </c>
      <c r="E8" s="589" t="s">
        <v>413</v>
      </c>
      <c r="F8" s="590"/>
      <c r="G8" s="591"/>
      <c r="H8" s="589" t="s">
        <v>445</v>
      </c>
      <c r="I8" s="591"/>
    </row>
    <row r="9" spans="1:9" ht="25.5">
      <c r="A9" s="593"/>
      <c r="B9" s="595"/>
      <c r="C9" s="597"/>
      <c r="D9" s="597"/>
      <c r="E9" s="349" t="s">
        <v>442</v>
      </c>
      <c r="F9" s="349" t="s">
        <v>443</v>
      </c>
      <c r="G9" s="349" t="s">
        <v>444</v>
      </c>
      <c r="H9" s="350" t="s">
        <v>446</v>
      </c>
      <c r="I9" s="350" t="s">
        <v>447</v>
      </c>
    </row>
    <row r="10" spans="1:9" ht="15">
      <c r="A10" s="209"/>
      <c r="B10" s="210"/>
      <c r="C10" s="92"/>
      <c r="D10" s="92"/>
      <c r="E10" s="92"/>
      <c r="F10" s="92"/>
      <c r="G10" s="92"/>
      <c r="H10" s="4"/>
      <c r="I10" s="4"/>
    </row>
    <row r="11" spans="1:9" ht="15">
      <c r="A11" s="209"/>
      <c r="B11" s="210"/>
      <c r="C11" s="92"/>
      <c r="D11" s="92"/>
      <c r="E11" s="92"/>
      <c r="F11" s="92"/>
      <c r="G11" s="92"/>
      <c r="H11" s="4"/>
      <c r="I11" s="4"/>
    </row>
    <row r="12" spans="1:9" ht="15">
      <c r="A12" s="209"/>
      <c r="B12" s="210"/>
      <c r="C12" s="81"/>
      <c r="D12" s="81"/>
      <c r="E12" s="81"/>
      <c r="F12" s="81"/>
      <c r="G12" s="81"/>
      <c r="H12" s="4"/>
      <c r="I12" s="4"/>
    </row>
    <row r="13" spans="1:9" ht="15">
      <c r="A13" s="209"/>
      <c r="B13" s="210"/>
      <c r="C13" s="81"/>
      <c r="D13" s="81"/>
      <c r="E13" s="81"/>
      <c r="F13" s="81"/>
      <c r="G13" s="81"/>
      <c r="H13" s="4"/>
      <c r="I13" s="4"/>
    </row>
    <row r="14" spans="1:9" ht="15">
      <c r="A14" s="209"/>
      <c r="B14" s="210"/>
      <c r="C14" s="81"/>
      <c r="D14" s="81"/>
      <c r="E14" s="81"/>
      <c r="F14" s="81"/>
      <c r="G14" s="81"/>
      <c r="H14" s="4"/>
      <c r="I14" s="4"/>
    </row>
    <row r="15" spans="1:9" ht="15">
      <c r="A15" s="209"/>
      <c r="B15" s="210"/>
      <c r="C15" s="81"/>
      <c r="D15" s="81"/>
      <c r="E15" s="81"/>
      <c r="F15" s="81"/>
      <c r="G15" s="81"/>
      <c r="H15" s="4"/>
      <c r="I15" s="4"/>
    </row>
    <row r="16" spans="1:9" ht="15">
      <c r="A16" s="209"/>
      <c r="B16" s="210"/>
      <c r="C16" s="81"/>
      <c r="D16" s="81"/>
      <c r="E16" s="81"/>
      <c r="F16" s="81"/>
      <c r="G16" s="81"/>
      <c r="H16" s="4"/>
      <c r="I16" s="4"/>
    </row>
    <row r="17" spans="1:9" ht="15">
      <c r="A17" s="209"/>
      <c r="B17" s="210"/>
      <c r="C17" s="81"/>
      <c r="D17" s="81"/>
      <c r="E17" s="81"/>
      <c r="F17" s="81"/>
      <c r="G17" s="81"/>
      <c r="H17" s="4"/>
      <c r="I17" s="4"/>
    </row>
    <row r="18" spans="1:9" ht="15">
      <c r="A18" s="209"/>
      <c r="B18" s="210"/>
      <c r="C18" s="81"/>
      <c r="D18" s="81"/>
      <c r="E18" s="81"/>
      <c r="F18" s="81"/>
      <c r="G18" s="81"/>
      <c r="H18" s="4"/>
      <c r="I18" s="4"/>
    </row>
    <row r="19" spans="1:9" ht="15">
      <c r="A19" s="209"/>
      <c r="B19" s="210"/>
      <c r="C19" s="81"/>
      <c r="D19" s="81"/>
      <c r="E19" s="81"/>
      <c r="F19" s="81"/>
      <c r="G19" s="81"/>
      <c r="H19" s="4"/>
      <c r="I19" s="4"/>
    </row>
    <row r="20" spans="1:9" ht="15">
      <c r="A20" s="209"/>
      <c r="B20" s="210"/>
      <c r="C20" s="81"/>
      <c r="D20" s="81"/>
      <c r="E20" s="81"/>
      <c r="F20" s="81"/>
      <c r="G20" s="81"/>
      <c r="H20" s="4"/>
      <c r="I20" s="4"/>
    </row>
    <row r="21" spans="1:9" ht="15">
      <c r="A21" s="209"/>
      <c r="B21" s="210"/>
      <c r="C21" s="81"/>
      <c r="D21" s="81"/>
      <c r="E21" s="81"/>
      <c r="F21" s="81"/>
      <c r="G21" s="81"/>
      <c r="H21" s="4"/>
      <c r="I21" s="4"/>
    </row>
    <row r="22" spans="1:9" ht="15">
      <c r="A22" s="209"/>
      <c r="B22" s="210"/>
      <c r="C22" s="81"/>
      <c r="D22" s="81"/>
      <c r="E22" s="81"/>
      <c r="F22" s="81"/>
      <c r="G22" s="81"/>
      <c r="H22" s="4"/>
      <c r="I22" s="4"/>
    </row>
    <row r="23" spans="1:9" ht="15">
      <c r="A23" s="209"/>
      <c r="B23" s="210"/>
      <c r="C23" s="81"/>
      <c r="D23" s="81"/>
      <c r="E23" s="81"/>
      <c r="F23" s="81"/>
      <c r="G23" s="81"/>
      <c r="H23" s="4"/>
      <c r="I23" s="4"/>
    </row>
    <row r="24" spans="1:9" ht="15">
      <c r="A24" s="209"/>
      <c r="B24" s="210"/>
      <c r="C24" s="81"/>
      <c r="D24" s="81"/>
      <c r="E24" s="81"/>
      <c r="F24" s="81"/>
      <c r="G24" s="81"/>
      <c r="H24" s="4"/>
      <c r="I24" s="4"/>
    </row>
    <row r="25" spans="1:9" ht="15">
      <c r="A25" s="209"/>
      <c r="B25" s="210"/>
      <c r="C25" s="81"/>
      <c r="D25" s="81"/>
      <c r="E25" s="81"/>
      <c r="F25" s="81"/>
      <c r="G25" s="81"/>
      <c r="H25" s="4"/>
      <c r="I25" s="4"/>
    </row>
    <row r="26" spans="1:9" ht="15">
      <c r="A26" s="209"/>
      <c r="B26" s="210"/>
      <c r="C26" s="81"/>
      <c r="D26" s="81"/>
      <c r="E26" s="81"/>
      <c r="F26" s="81"/>
      <c r="G26" s="81"/>
      <c r="H26" s="4"/>
      <c r="I26" s="4"/>
    </row>
    <row r="27" spans="1:9" ht="15">
      <c r="A27" s="209"/>
      <c r="B27" s="210"/>
      <c r="C27" s="81"/>
      <c r="D27" s="81"/>
      <c r="E27" s="81"/>
      <c r="F27" s="81"/>
      <c r="G27" s="81"/>
      <c r="H27" s="4"/>
      <c r="I27" s="4"/>
    </row>
    <row r="28" spans="1:9" ht="15">
      <c r="A28" s="209"/>
      <c r="B28" s="210"/>
      <c r="C28" s="81"/>
      <c r="D28" s="81"/>
      <c r="E28" s="81"/>
      <c r="F28" s="81"/>
      <c r="G28" s="81"/>
      <c r="H28" s="4"/>
      <c r="I28" s="4"/>
    </row>
    <row r="29" spans="1:9" ht="15">
      <c r="A29" s="209"/>
      <c r="B29" s="210"/>
      <c r="C29" s="81"/>
      <c r="D29" s="81"/>
      <c r="E29" s="81"/>
      <c r="F29" s="81"/>
      <c r="G29" s="81"/>
      <c r="H29" s="4"/>
      <c r="I29" s="4"/>
    </row>
    <row r="30" spans="1:9" ht="15">
      <c r="A30" s="209"/>
      <c r="B30" s="210"/>
      <c r="C30" s="81"/>
      <c r="D30" s="81"/>
      <c r="E30" s="81"/>
      <c r="F30" s="81"/>
      <c r="G30" s="81"/>
      <c r="H30" s="4"/>
      <c r="I30" s="4"/>
    </row>
    <row r="31" spans="1:9" ht="15">
      <c r="A31" s="209"/>
      <c r="B31" s="210"/>
      <c r="C31" s="81"/>
      <c r="D31" s="81"/>
      <c r="E31" s="81"/>
      <c r="F31" s="81"/>
      <c r="G31" s="81"/>
      <c r="H31" s="4"/>
      <c r="I31" s="4"/>
    </row>
    <row r="32" spans="1:9" ht="15">
      <c r="A32" s="209"/>
      <c r="B32" s="210"/>
      <c r="C32" s="81"/>
      <c r="D32" s="81"/>
      <c r="E32" s="81"/>
      <c r="F32" s="81"/>
      <c r="G32" s="81"/>
      <c r="H32" s="4"/>
      <c r="I32" s="4"/>
    </row>
    <row r="33" spans="1:9" ht="15">
      <c r="A33" s="209"/>
      <c r="B33" s="210"/>
      <c r="C33" s="81"/>
      <c r="D33" s="81"/>
      <c r="E33" s="81"/>
      <c r="F33" s="81"/>
      <c r="G33" s="81"/>
      <c r="H33" s="4"/>
      <c r="I33" s="4"/>
    </row>
    <row r="34" spans="1:9" ht="15">
      <c r="A34" s="209"/>
      <c r="B34" s="210"/>
      <c r="C34" s="81"/>
      <c r="D34" s="81"/>
      <c r="E34" s="81"/>
      <c r="F34" s="81"/>
      <c r="G34" s="81"/>
      <c r="H34" s="4"/>
      <c r="I34" s="4"/>
    </row>
    <row r="35" spans="1:9" ht="15">
      <c r="A35" s="209"/>
      <c r="B35" s="211"/>
      <c r="C35" s="93"/>
      <c r="D35" s="93"/>
      <c r="E35" s="93"/>
      <c r="F35" s="93"/>
      <c r="G35" s="93" t="s">
        <v>313</v>
      </c>
      <c r="H35" s="80">
        <f>SUM(H10:H34)</f>
        <v>0</v>
      </c>
      <c r="I35" s="80">
        <f>SUM(I10:I34)</f>
        <v>0</v>
      </c>
    </row>
    <row r="36" spans="1:9" ht="15">
      <c r="A36" s="167"/>
      <c r="B36" s="167"/>
      <c r="C36" s="167"/>
      <c r="D36" s="167"/>
      <c r="E36" s="167"/>
      <c r="F36" s="167"/>
      <c r="G36" s="144"/>
      <c r="H36" s="144"/>
      <c r="I36" s="289"/>
    </row>
    <row r="37" spans="1:9" ht="15">
      <c r="A37" s="587" t="s">
        <v>504</v>
      </c>
      <c r="B37" s="587"/>
      <c r="C37" s="587"/>
      <c r="D37" s="587"/>
      <c r="E37" s="587"/>
      <c r="F37" s="587"/>
      <c r="G37" s="587"/>
      <c r="H37" s="587"/>
      <c r="I37" s="587"/>
    </row>
    <row r="38" spans="1:9" ht="15">
      <c r="A38" s="251"/>
      <c r="B38" s="144"/>
      <c r="C38" s="144"/>
      <c r="D38" s="144"/>
      <c r="E38" s="144"/>
      <c r="G38" s="144"/>
      <c r="H38" s="144"/>
      <c r="I38" s="289"/>
    </row>
    <row r="39" spans="1:9" ht="15">
      <c r="A39" s="149" t="s">
        <v>93</v>
      </c>
      <c r="B39" s="144"/>
      <c r="C39" s="144"/>
      <c r="D39" s="144"/>
      <c r="E39" s="144"/>
      <c r="F39" s="144"/>
      <c r="G39" s="144"/>
      <c r="H39" s="144"/>
      <c r="I39" s="289"/>
    </row>
    <row r="40" spans="1:9" ht="15">
      <c r="A40" s="144"/>
      <c r="B40" s="144"/>
      <c r="C40" s="144"/>
      <c r="D40" s="144"/>
      <c r="E40" s="144"/>
      <c r="F40" s="144"/>
      <c r="G40" s="144"/>
      <c r="H40" s="144"/>
      <c r="I40" s="289"/>
    </row>
    <row r="41" spans="1:9" ht="15">
      <c r="A41" s="144"/>
      <c r="B41" s="144"/>
      <c r="C41" s="144"/>
      <c r="D41" s="144"/>
      <c r="E41" s="144"/>
      <c r="F41" s="144"/>
      <c r="G41" s="144"/>
      <c r="H41" s="150"/>
      <c r="I41" s="289"/>
    </row>
    <row r="42" spans="1:9" ht="15">
      <c r="A42" s="149"/>
      <c r="B42" s="149" t="s">
        <v>251</v>
      </c>
      <c r="C42" s="149"/>
      <c r="D42" s="149"/>
      <c r="E42" s="149"/>
      <c r="F42" s="149"/>
      <c r="G42" s="144"/>
      <c r="H42" s="150"/>
      <c r="I42" s="289"/>
    </row>
    <row r="43" spans="1:9" ht="15">
      <c r="A43" s="144"/>
      <c r="B43" s="144" t="s">
        <v>250</v>
      </c>
      <c r="C43" s="144"/>
      <c r="D43" s="144"/>
      <c r="E43" s="144"/>
      <c r="F43" s="144"/>
      <c r="G43" s="144"/>
      <c r="H43" s="150"/>
      <c r="I43" s="289"/>
    </row>
    <row r="44" spans="1:9">
      <c r="A44" s="151"/>
      <c r="B44" s="151" t="s">
        <v>123</v>
      </c>
      <c r="C44" s="151"/>
      <c r="D44" s="151"/>
      <c r="E44" s="151"/>
      <c r="F44" s="151"/>
      <c r="G44" s="169"/>
      <c r="H44" s="169"/>
      <c r="I44" s="169"/>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6"/>
  <sheetViews>
    <sheetView view="pageBreakPreview" zoomScale="80" zoomScaleNormal="100" zoomScaleSheetLayoutView="80" workbookViewId="0">
      <selection activeCell="F8" sqref="F8"/>
    </sheetView>
  </sheetViews>
  <sheetFormatPr defaultColWidth="9.140625" defaultRowHeight="15"/>
  <cols>
    <col min="1" max="1" width="5.42578125" style="423" customWidth="1"/>
    <col min="2" max="2" width="20.85546875" style="423" customWidth="1"/>
    <col min="3" max="3" width="26" style="423" customWidth="1"/>
    <col min="4" max="4" width="17" style="423" customWidth="1"/>
    <col min="5" max="5" width="18.140625" style="423" customWidth="1"/>
    <col min="6" max="6" width="14.7109375" style="423" customWidth="1"/>
    <col min="7" max="7" width="15.5703125" style="423" customWidth="1"/>
    <col min="8" max="8" width="14.7109375" style="423" customWidth="1"/>
    <col min="9" max="9" width="29.7109375" style="423" customWidth="1"/>
    <col min="10" max="10" width="0" style="423" hidden="1" customWidth="1"/>
    <col min="11" max="16384" width="9.140625" style="423"/>
  </cols>
  <sheetData>
    <row r="1" spans="1:10" ht="37.15" customHeight="1">
      <c r="A1" s="588" t="s">
        <v>512</v>
      </c>
      <c r="B1" s="588"/>
      <c r="C1" s="588"/>
      <c r="D1" s="588"/>
      <c r="E1" s="588"/>
      <c r="F1" s="588"/>
      <c r="G1" s="588"/>
      <c r="H1" s="588"/>
      <c r="I1" s="578" t="s">
        <v>94</v>
      </c>
      <c r="J1" s="578"/>
    </row>
    <row r="2" spans="1:10">
      <c r="A2" s="70" t="s">
        <v>124</v>
      </c>
      <c r="B2" s="69"/>
      <c r="C2" s="71"/>
      <c r="D2" s="71"/>
      <c r="E2" s="71"/>
      <c r="F2" s="71"/>
      <c r="G2" s="494"/>
      <c r="H2" s="494"/>
      <c r="I2" s="576" t="str">
        <f>'ფორმა N1'!M2</f>
        <v>01.01.2021-12.31.2021</v>
      </c>
      <c r="J2" s="576"/>
    </row>
    <row r="3" spans="1:10">
      <c r="A3" s="70"/>
      <c r="B3" s="70"/>
      <c r="C3" s="69"/>
      <c r="D3" s="69"/>
      <c r="E3" s="69"/>
      <c r="F3" s="69"/>
      <c r="G3" s="494"/>
      <c r="H3" s="494"/>
      <c r="I3" s="494"/>
    </row>
    <row r="4" spans="1:10">
      <c r="A4" s="71" t="str">
        <f>'ფორმა N2'!A4</f>
        <v>ანგარიშვალდებული პირის დასახელება:</v>
      </c>
      <c r="B4" s="71"/>
      <c r="C4" s="71"/>
      <c r="D4" s="71"/>
      <c r="E4" s="71"/>
      <c r="F4" s="71"/>
      <c r="G4" s="70"/>
      <c r="H4" s="70"/>
      <c r="I4" s="70"/>
    </row>
    <row r="5" spans="1:10">
      <c r="A5" s="74" t="str">
        <f>'ფორმა N1'!D4</f>
        <v>მპგ" ელენე ხოშტარია-დროა"</v>
      </c>
      <c r="B5" s="74"/>
      <c r="C5" s="74"/>
      <c r="D5" s="74"/>
      <c r="E5" s="74"/>
      <c r="F5" s="74"/>
      <c r="G5" s="75"/>
      <c r="H5" s="75"/>
      <c r="I5" s="75"/>
    </row>
    <row r="6" spans="1:10">
      <c r="A6" s="71"/>
      <c r="B6" s="71"/>
      <c r="C6" s="71"/>
      <c r="D6" s="71"/>
      <c r="E6" s="71"/>
      <c r="F6" s="71"/>
      <c r="G6" s="70"/>
      <c r="H6" s="70"/>
      <c r="I6" s="70"/>
    </row>
    <row r="7" spans="1:10">
      <c r="A7" s="493"/>
      <c r="B7" s="493"/>
      <c r="C7" s="493"/>
      <c r="D7" s="493"/>
      <c r="E7" s="493"/>
      <c r="F7" s="493"/>
      <c r="G7" s="72"/>
      <c r="H7" s="72"/>
      <c r="I7" s="72"/>
    </row>
    <row r="8" spans="1:10" ht="45">
      <c r="A8" s="84" t="s">
        <v>64</v>
      </c>
      <c r="B8" s="84" t="s">
        <v>309</v>
      </c>
      <c r="C8" s="84" t="s">
        <v>310</v>
      </c>
      <c r="D8" s="84" t="s">
        <v>209</v>
      </c>
      <c r="E8" s="84" t="s">
        <v>312</v>
      </c>
      <c r="F8" s="84" t="s">
        <v>315</v>
      </c>
      <c r="G8" s="73" t="s">
        <v>10</v>
      </c>
      <c r="H8" s="73" t="s">
        <v>9</v>
      </c>
      <c r="I8" s="73" t="s">
        <v>350</v>
      </c>
      <c r="J8" s="423" t="s">
        <v>314</v>
      </c>
    </row>
    <row r="9" spans="1:10">
      <c r="A9" s="92">
        <v>1</v>
      </c>
      <c r="B9" s="408" t="s">
        <v>1327</v>
      </c>
      <c r="C9" s="408" t="s">
        <v>711</v>
      </c>
      <c r="D9" s="507" t="s">
        <v>712</v>
      </c>
      <c r="E9" s="498" t="s">
        <v>713</v>
      </c>
      <c r="F9" s="499" t="s">
        <v>314</v>
      </c>
      <c r="G9" s="511">
        <v>375</v>
      </c>
      <c r="H9" s="511">
        <v>375</v>
      </c>
      <c r="I9" s="32">
        <v>75</v>
      </c>
      <c r="J9" s="423" t="s">
        <v>0</v>
      </c>
    </row>
    <row r="10" spans="1:10">
      <c r="A10" s="92">
        <v>2</v>
      </c>
      <c r="B10" s="501" t="s">
        <v>1323</v>
      </c>
      <c r="C10" s="496" t="s">
        <v>1324</v>
      </c>
      <c r="D10" s="502" t="s">
        <v>1325</v>
      </c>
      <c r="E10" s="498" t="s">
        <v>1326</v>
      </c>
      <c r="F10" s="499" t="s">
        <v>314</v>
      </c>
      <c r="G10" s="511">
        <v>1500</v>
      </c>
      <c r="H10" s="511">
        <v>1500</v>
      </c>
      <c r="I10" s="32">
        <v>300</v>
      </c>
    </row>
    <row r="11" spans="1:10">
      <c r="A11" s="92">
        <v>3</v>
      </c>
      <c r="B11" s="408" t="s">
        <v>1327</v>
      </c>
      <c r="C11" s="408" t="s">
        <v>711</v>
      </c>
      <c r="D11" s="507" t="s">
        <v>712</v>
      </c>
      <c r="E11" s="498" t="s">
        <v>713</v>
      </c>
      <c r="F11" s="499" t="s">
        <v>314</v>
      </c>
      <c r="G11" s="511">
        <v>375</v>
      </c>
      <c r="H11" s="511">
        <v>375</v>
      </c>
      <c r="I11" s="32">
        <v>75</v>
      </c>
      <c r="J11" s="423" t="s">
        <v>0</v>
      </c>
    </row>
    <row r="12" spans="1:10">
      <c r="A12" s="92">
        <v>4</v>
      </c>
      <c r="B12" s="501" t="s">
        <v>1323</v>
      </c>
      <c r="C12" s="496" t="s">
        <v>1324</v>
      </c>
      <c r="D12" s="502" t="s">
        <v>1325</v>
      </c>
      <c r="E12" s="498" t="s">
        <v>1326</v>
      </c>
      <c r="F12" s="499" t="s">
        <v>314</v>
      </c>
      <c r="G12" s="511">
        <v>1500</v>
      </c>
      <c r="H12" s="511">
        <v>1500</v>
      </c>
      <c r="I12" s="32">
        <v>300</v>
      </c>
    </row>
    <row r="13" spans="1:10">
      <c r="A13" s="92">
        <v>5</v>
      </c>
      <c r="B13" s="408" t="s">
        <v>1327</v>
      </c>
      <c r="C13" s="408" t="s">
        <v>711</v>
      </c>
      <c r="D13" s="507" t="s">
        <v>712</v>
      </c>
      <c r="E13" s="498" t="s">
        <v>713</v>
      </c>
      <c r="F13" s="499" t="s">
        <v>314</v>
      </c>
      <c r="G13" s="511">
        <v>375</v>
      </c>
      <c r="H13" s="511">
        <v>375</v>
      </c>
      <c r="I13" s="32">
        <v>75</v>
      </c>
      <c r="J13" s="423" t="s">
        <v>0</v>
      </c>
    </row>
    <row r="14" spans="1:10">
      <c r="A14" s="92">
        <v>6</v>
      </c>
      <c r="B14" s="501" t="s">
        <v>1323</v>
      </c>
      <c r="C14" s="496" t="s">
        <v>1324</v>
      </c>
      <c r="D14" s="502" t="s">
        <v>1325</v>
      </c>
      <c r="E14" s="498" t="s">
        <v>1326</v>
      </c>
      <c r="F14" s="499" t="s">
        <v>314</v>
      </c>
      <c r="G14" s="511">
        <v>1500</v>
      </c>
      <c r="H14" s="511">
        <v>1500</v>
      </c>
      <c r="I14" s="32">
        <v>300</v>
      </c>
    </row>
    <row r="15" spans="1:10">
      <c r="A15" s="92">
        <v>7</v>
      </c>
      <c r="B15" s="408" t="s">
        <v>1327</v>
      </c>
      <c r="C15" s="408" t="s">
        <v>711</v>
      </c>
      <c r="D15" s="507" t="s">
        <v>712</v>
      </c>
      <c r="E15" s="498" t="s">
        <v>713</v>
      </c>
      <c r="F15" s="499" t="s">
        <v>314</v>
      </c>
      <c r="G15" s="511">
        <v>375</v>
      </c>
      <c r="H15" s="511">
        <v>375</v>
      </c>
      <c r="I15" s="32">
        <v>75</v>
      </c>
      <c r="J15" s="423" t="s">
        <v>0</v>
      </c>
    </row>
    <row r="16" spans="1:10">
      <c r="A16" s="92">
        <v>8</v>
      </c>
      <c r="B16" s="501" t="s">
        <v>1323</v>
      </c>
      <c r="C16" s="496" t="s">
        <v>1324</v>
      </c>
      <c r="D16" s="502" t="s">
        <v>1325</v>
      </c>
      <c r="E16" s="498" t="s">
        <v>1326</v>
      </c>
      <c r="F16" s="499" t="s">
        <v>314</v>
      </c>
      <c r="G16" s="511">
        <v>1500</v>
      </c>
      <c r="H16" s="511">
        <v>1500</v>
      </c>
      <c r="I16" s="32">
        <v>300</v>
      </c>
    </row>
    <row r="17" spans="1:10">
      <c r="A17" s="92">
        <v>9</v>
      </c>
      <c r="B17" s="408" t="s">
        <v>1327</v>
      </c>
      <c r="C17" s="408" t="s">
        <v>711</v>
      </c>
      <c r="D17" s="507" t="s">
        <v>712</v>
      </c>
      <c r="E17" s="498" t="s">
        <v>713</v>
      </c>
      <c r="F17" s="499" t="s">
        <v>314</v>
      </c>
      <c r="G17" s="511">
        <v>375</v>
      </c>
      <c r="H17" s="511">
        <v>375</v>
      </c>
      <c r="I17" s="32">
        <v>75</v>
      </c>
      <c r="J17" s="423" t="s">
        <v>0</v>
      </c>
    </row>
    <row r="18" spans="1:10">
      <c r="A18" s="92">
        <v>10</v>
      </c>
      <c r="B18" s="501" t="s">
        <v>1323</v>
      </c>
      <c r="C18" s="496" t="s">
        <v>1324</v>
      </c>
      <c r="D18" s="502" t="s">
        <v>1325</v>
      </c>
      <c r="E18" s="498" t="s">
        <v>1326</v>
      </c>
      <c r="F18" s="499" t="s">
        <v>314</v>
      </c>
      <c r="G18" s="511">
        <v>1500</v>
      </c>
      <c r="H18" s="511">
        <v>1500</v>
      </c>
      <c r="I18" s="32">
        <v>300</v>
      </c>
    </row>
    <row r="19" spans="1:10">
      <c r="A19" s="92">
        <v>11</v>
      </c>
      <c r="B19" s="501" t="s">
        <v>1323</v>
      </c>
      <c r="C19" s="496" t="s">
        <v>1324</v>
      </c>
      <c r="D19" s="502" t="s">
        <v>1325</v>
      </c>
      <c r="E19" s="498" t="s">
        <v>1326</v>
      </c>
      <c r="F19" s="499" t="s">
        <v>314</v>
      </c>
      <c r="G19" s="511">
        <v>1500</v>
      </c>
      <c r="H19" s="511">
        <v>1500</v>
      </c>
      <c r="I19" s="32">
        <v>300</v>
      </c>
    </row>
    <row r="20" spans="1:10" s="422" customFormat="1" ht="18" customHeight="1">
      <c r="A20" s="92">
        <v>12</v>
      </c>
      <c r="B20" s="495" t="s">
        <v>1323</v>
      </c>
      <c r="C20" s="496" t="s">
        <v>1324</v>
      </c>
      <c r="D20" s="497" t="s">
        <v>1325</v>
      </c>
      <c r="E20" s="498" t="s">
        <v>1326</v>
      </c>
      <c r="F20" s="499" t="s">
        <v>314</v>
      </c>
      <c r="G20" s="508">
        <v>1500</v>
      </c>
      <c r="H20" s="508">
        <v>1500</v>
      </c>
      <c r="I20" s="500">
        <v>300</v>
      </c>
    </row>
    <row r="21" spans="1:10" s="422" customFormat="1" ht="18" customHeight="1">
      <c r="A21" s="92">
        <v>13</v>
      </c>
      <c r="B21" s="501" t="s">
        <v>1323</v>
      </c>
      <c r="C21" s="496" t="s">
        <v>1324</v>
      </c>
      <c r="D21" s="502" t="s">
        <v>1325</v>
      </c>
      <c r="E21" s="498" t="s">
        <v>1326</v>
      </c>
      <c r="F21" s="499" t="s">
        <v>0</v>
      </c>
      <c r="G21" s="509">
        <v>3082.62</v>
      </c>
      <c r="H21" s="509">
        <v>3082.62</v>
      </c>
      <c r="I21" s="503">
        <v>616.52</v>
      </c>
    </row>
    <row r="22" spans="1:10">
      <c r="A22" s="92">
        <v>14</v>
      </c>
      <c r="B22" s="408" t="s">
        <v>1327</v>
      </c>
      <c r="C22" s="408" t="s">
        <v>711</v>
      </c>
      <c r="D22" s="507" t="s">
        <v>712</v>
      </c>
      <c r="E22" s="498" t="s">
        <v>713</v>
      </c>
      <c r="F22" s="499" t="s">
        <v>314</v>
      </c>
      <c r="G22" s="511">
        <v>875</v>
      </c>
      <c r="H22" s="511">
        <v>875</v>
      </c>
      <c r="I22" s="32">
        <v>175</v>
      </c>
      <c r="J22" s="423" t="s">
        <v>0</v>
      </c>
    </row>
    <row r="23" spans="1:10">
      <c r="A23" s="92">
        <v>15</v>
      </c>
      <c r="B23" s="408" t="s">
        <v>1327</v>
      </c>
      <c r="C23" s="408" t="s">
        <v>711</v>
      </c>
      <c r="D23" s="507" t="s">
        <v>712</v>
      </c>
      <c r="E23" s="498" t="s">
        <v>713</v>
      </c>
      <c r="F23" s="499" t="s">
        <v>314</v>
      </c>
      <c r="G23" s="511">
        <v>875</v>
      </c>
      <c r="H23" s="511">
        <v>875</v>
      </c>
      <c r="I23" s="32">
        <v>175</v>
      </c>
      <c r="J23" s="423" t="s">
        <v>0</v>
      </c>
    </row>
    <row r="24" spans="1:10">
      <c r="A24" s="92">
        <v>16</v>
      </c>
      <c r="B24" s="408" t="s">
        <v>1327</v>
      </c>
      <c r="C24" s="408" t="s">
        <v>711</v>
      </c>
      <c r="D24" s="507" t="s">
        <v>712</v>
      </c>
      <c r="E24" s="498" t="s">
        <v>713</v>
      </c>
      <c r="F24" s="499" t="s">
        <v>314</v>
      </c>
      <c r="G24" s="511">
        <v>875</v>
      </c>
      <c r="H24" s="511">
        <v>875</v>
      </c>
      <c r="I24" s="32">
        <v>175</v>
      </c>
      <c r="J24" s="423" t="s">
        <v>0</v>
      </c>
    </row>
    <row r="25" spans="1:10">
      <c r="A25" s="92">
        <v>17</v>
      </c>
      <c r="B25" s="81"/>
      <c r="C25" s="81"/>
      <c r="D25" s="81"/>
      <c r="E25" s="81"/>
      <c r="F25" s="92"/>
      <c r="G25" s="4"/>
      <c r="H25" s="4"/>
      <c r="I25" s="4"/>
    </row>
    <row r="26" spans="1:10">
      <c r="A26" s="81" t="s">
        <v>256</v>
      </c>
      <c r="B26" s="81"/>
      <c r="C26" s="81"/>
      <c r="D26" s="81"/>
      <c r="E26" s="81"/>
      <c r="F26" s="92"/>
      <c r="G26" s="4"/>
      <c r="H26" s="4"/>
      <c r="I26" s="4"/>
    </row>
    <row r="27" spans="1:10">
      <c r="A27" s="81"/>
      <c r="B27" s="93"/>
      <c r="C27" s="93"/>
      <c r="D27" s="93"/>
      <c r="E27" s="93"/>
      <c r="F27" s="81" t="s">
        <v>456</v>
      </c>
      <c r="G27" s="80">
        <f>SUM(G9:G26)</f>
        <v>18082.62</v>
      </c>
      <c r="H27" s="80">
        <f>SUM(H9:H26)</f>
        <v>18082.62</v>
      </c>
      <c r="I27" s="80">
        <f>SUM(I9:I26)</f>
        <v>3616.52</v>
      </c>
    </row>
    <row r="28" spans="1:10">
      <c r="A28" s="167"/>
      <c r="B28" s="167"/>
      <c r="C28" s="167"/>
      <c r="D28" s="167"/>
      <c r="E28" s="167"/>
      <c r="F28" s="167"/>
      <c r="G28" s="167"/>
      <c r="H28" s="144"/>
      <c r="I28" s="144"/>
    </row>
    <row r="29" spans="1:10">
      <c r="A29" s="587" t="s">
        <v>455</v>
      </c>
      <c r="B29" s="587"/>
      <c r="C29" s="587"/>
      <c r="D29" s="587"/>
      <c r="E29" s="587"/>
      <c r="F29" s="587"/>
      <c r="G29" s="587"/>
      <c r="H29" s="587"/>
      <c r="I29" s="587"/>
    </row>
    <row r="30" spans="1:10">
      <c r="A30" s="144"/>
      <c r="B30" s="144"/>
      <c r="C30" s="144"/>
      <c r="D30" s="144"/>
      <c r="E30" s="144"/>
      <c r="F30" s="144"/>
      <c r="G30" s="144"/>
      <c r="H30" s="144"/>
      <c r="I30" s="144"/>
    </row>
    <row r="31" spans="1:10">
      <c r="A31" s="149" t="s">
        <v>93</v>
      </c>
      <c r="B31" s="149"/>
      <c r="C31" s="144"/>
      <c r="D31" s="144"/>
      <c r="E31" s="144"/>
      <c r="F31" s="144"/>
      <c r="G31" s="144"/>
      <c r="H31" s="144"/>
      <c r="I31" s="144"/>
    </row>
    <row r="32" spans="1:10">
      <c r="A32" s="144"/>
      <c r="B32" s="144"/>
      <c r="C32" s="144"/>
      <c r="D32" s="144"/>
      <c r="E32" s="144"/>
      <c r="F32" s="144"/>
      <c r="G32" s="144"/>
      <c r="H32" s="144"/>
      <c r="I32" s="144"/>
    </row>
    <row r="33" spans="1:9">
      <c r="A33" s="144"/>
      <c r="B33" s="144"/>
      <c r="C33" s="144"/>
      <c r="D33" s="144"/>
      <c r="E33" s="148"/>
      <c r="F33" s="148"/>
      <c r="G33" s="148"/>
      <c r="H33" s="144"/>
      <c r="I33" s="144"/>
    </row>
    <row r="34" spans="1:9">
      <c r="A34" s="149"/>
      <c r="B34" s="149"/>
      <c r="C34" s="149" t="s">
        <v>349</v>
      </c>
      <c r="D34" s="149"/>
      <c r="E34" s="149"/>
      <c r="F34" s="149"/>
      <c r="G34" s="149"/>
      <c r="H34" s="144"/>
      <c r="I34" s="144"/>
    </row>
    <row r="35" spans="1:9">
      <c r="A35" s="144"/>
      <c r="B35" s="144"/>
      <c r="C35" s="144" t="s">
        <v>348</v>
      </c>
      <c r="D35" s="144"/>
      <c r="E35" s="144"/>
      <c r="F35" s="144"/>
      <c r="G35" s="144"/>
      <c r="H35" s="144"/>
      <c r="I35" s="144"/>
    </row>
    <row r="36" spans="1:9">
      <c r="A36" s="510"/>
      <c r="B36" s="510"/>
      <c r="C36" s="510" t="s">
        <v>123</v>
      </c>
      <c r="D36" s="510"/>
      <c r="E36" s="510"/>
      <c r="F36" s="510"/>
      <c r="G36" s="510"/>
    </row>
  </sheetData>
  <autoFilter ref="A8:J27"/>
  <mergeCells count="4">
    <mergeCell ref="I1:J1"/>
    <mergeCell ref="I2:J2"/>
    <mergeCell ref="A29:I29"/>
    <mergeCell ref="A1:H1"/>
  </mergeCells>
  <printOptions gridLines="1"/>
  <pageMargins left="0.25" right="0.25" top="0.75" bottom="0.75" header="0.3" footer="0.3"/>
  <pageSetup scale="84"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6"/>
  <sheetViews>
    <sheetView view="pageBreakPreview" zoomScale="80" zoomScaleNormal="100" zoomScaleSheetLayoutView="80" workbookViewId="0">
      <selection activeCell="M40" sqref="M40"/>
    </sheetView>
  </sheetViews>
  <sheetFormatPr defaultColWidth="9.140625" defaultRowHeight="12.75"/>
  <cols>
    <col min="1" max="1" width="5.42578125" style="169" customWidth="1"/>
    <col min="2" max="2" width="13.140625" style="169" customWidth="1"/>
    <col min="3" max="3" width="15.140625" style="169" customWidth="1"/>
    <col min="4" max="4" width="18" style="169" customWidth="1"/>
    <col min="5" max="5" width="20.5703125" style="169" customWidth="1"/>
    <col min="6" max="6" width="21.28515625" style="169" customWidth="1"/>
    <col min="7" max="7" width="15.140625" style="169" customWidth="1"/>
    <col min="8" max="8" width="15.5703125" style="169" customWidth="1"/>
    <col min="9" max="9" width="13.42578125" style="169" customWidth="1"/>
    <col min="10" max="10" width="0" style="169" hidden="1" customWidth="1"/>
    <col min="11" max="16384" width="9.140625" style="169"/>
  </cols>
  <sheetData>
    <row r="1" spans="1:10" ht="15">
      <c r="A1" s="598" t="s">
        <v>503</v>
      </c>
      <c r="B1" s="598"/>
      <c r="C1" s="598"/>
      <c r="D1" s="598"/>
      <c r="E1" s="598"/>
      <c r="F1" s="598"/>
      <c r="G1" s="578" t="s">
        <v>94</v>
      </c>
      <c r="H1" s="578"/>
    </row>
    <row r="2" spans="1:10" ht="15">
      <c r="A2" s="70" t="s">
        <v>124</v>
      </c>
      <c r="B2" s="69"/>
      <c r="C2" s="71"/>
      <c r="D2" s="71"/>
      <c r="E2" s="71"/>
      <c r="F2" s="71"/>
      <c r="G2" s="576" t="str">
        <f>'ფორმა N1'!M2</f>
        <v>01.01.2021-12.31.2021</v>
      </c>
      <c r="H2" s="576"/>
    </row>
    <row r="3" spans="1:10" ht="15">
      <c r="A3" s="70"/>
      <c r="B3" s="70"/>
      <c r="C3" s="70"/>
      <c r="D3" s="70"/>
      <c r="E3" s="70"/>
      <c r="F3" s="70"/>
      <c r="G3" s="255"/>
      <c r="H3" s="255"/>
    </row>
    <row r="4" spans="1:10" ht="15">
      <c r="A4" s="71" t="str">
        <f>'ფორმა N2'!A4</f>
        <v>ანგარიშვალდებული პირის დასახელება:</v>
      </c>
      <c r="B4" s="71"/>
      <c r="C4" s="71"/>
      <c r="D4" s="71"/>
      <c r="E4" s="71"/>
      <c r="F4" s="71"/>
      <c r="G4" s="70"/>
      <c r="H4" s="70"/>
    </row>
    <row r="5" spans="1:10" ht="15">
      <c r="A5" s="74" t="str">
        <f>'ფორმა N1'!D4</f>
        <v>მპგ" ელენე ხოშტარია-დროა"</v>
      </c>
      <c r="B5" s="74"/>
      <c r="C5" s="74"/>
      <c r="D5" s="74"/>
      <c r="E5" s="74"/>
      <c r="F5" s="74"/>
      <c r="G5" s="75"/>
      <c r="H5" s="75"/>
    </row>
    <row r="6" spans="1:10" ht="15">
      <c r="A6" s="71"/>
      <c r="B6" s="71"/>
      <c r="C6" s="71"/>
      <c r="D6" s="71"/>
      <c r="E6" s="71"/>
      <c r="F6" s="71"/>
      <c r="G6" s="70"/>
      <c r="H6" s="70"/>
    </row>
    <row r="7" spans="1:10" ht="15">
      <c r="A7" s="250"/>
      <c r="B7" s="250"/>
      <c r="C7" s="250"/>
      <c r="D7" s="250"/>
      <c r="E7" s="250"/>
      <c r="F7" s="250"/>
      <c r="G7" s="72"/>
      <c r="H7" s="72"/>
    </row>
    <row r="8" spans="1:10" ht="30">
      <c r="A8" s="84" t="s">
        <v>64</v>
      </c>
      <c r="B8" s="84" t="s">
        <v>309</v>
      </c>
      <c r="C8" s="84" t="s">
        <v>310</v>
      </c>
      <c r="D8" s="84" t="s">
        <v>209</v>
      </c>
      <c r="E8" s="84" t="s">
        <v>315</v>
      </c>
      <c r="F8" s="84" t="s">
        <v>311</v>
      </c>
      <c r="G8" s="73" t="s">
        <v>10</v>
      </c>
      <c r="H8" s="73" t="s">
        <v>9</v>
      </c>
      <c r="J8" s="169" t="s">
        <v>314</v>
      </c>
    </row>
    <row r="9" spans="1:10" ht="15">
      <c r="A9" s="92"/>
      <c r="B9" s="92"/>
      <c r="C9" s="92"/>
      <c r="D9" s="92"/>
      <c r="E9" s="92"/>
      <c r="F9" s="92"/>
      <c r="G9" s="4"/>
      <c r="H9" s="4"/>
      <c r="J9" s="169" t="s">
        <v>0</v>
      </c>
    </row>
    <row r="10" spans="1:10" ht="15">
      <c r="A10" s="92"/>
      <c r="B10" s="92"/>
      <c r="C10" s="92"/>
      <c r="D10" s="92"/>
      <c r="E10" s="92"/>
      <c r="F10" s="92"/>
      <c r="G10" s="4"/>
      <c r="H10" s="4"/>
    </row>
    <row r="11" spans="1:10" ht="15">
      <c r="A11" s="81"/>
      <c r="B11" s="81"/>
      <c r="C11" s="81"/>
      <c r="D11" s="81"/>
      <c r="E11" s="81"/>
      <c r="F11" s="81"/>
      <c r="G11" s="4"/>
      <c r="H11" s="4"/>
    </row>
    <row r="12" spans="1:10" ht="15">
      <c r="A12" s="81"/>
      <c r="B12" s="81"/>
      <c r="C12" s="81"/>
      <c r="D12" s="81"/>
      <c r="E12" s="81"/>
      <c r="F12" s="81"/>
      <c r="G12" s="4"/>
      <c r="H12" s="4"/>
    </row>
    <row r="13" spans="1:10" ht="15">
      <c r="A13" s="81"/>
      <c r="B13" s="81"/>
      <c r="C13" s="81"/>
      <c r="D13" s="81"/>
      <c r="E13" s="81"/>
      <c r="F13" s="81"/>
      <c r="G13" s="4"/>
      <c r="H13" s="4"/>
    </row>
    <row r="14" spans="1:10" ht="15">
      <c r="A14" s="81"/>
      <c r="B14" s="81"/>
      <c r="C14" s="81"/>
      <c r="D14" s="81"/>
      <c r="E14" s="81"/>
      <c r="F14" s="81"/>
      <c r="G14" s="4"/>
      <c r="H14" s="4"/>
    </row>
    <row r="15" spans="1:10" ht="15">
      <c r="A15" s="81"/>
      <c r="B15" s="81"/>
      <c r="C15" s="81"/>
      <c r="D15" s="81"/>
      <c r="E15" s="81"/>
      <c r="F15" s="81"/>
      <c r="G15" s="4"/>
      <c r="H15" s="4"/>
    </row>
    <row r="16" spans="1:10" ht="15">
      <c r="A16" s="81"/>
      <c r="B16" s="81"/>
      <c r="C16" s="81"/>
      <c r="D16" s="81"/>
      <c r="E16" s="81"/>
      <c r="F16" s="81"/>
      <c r="G16" s="4"/>
      <c r="H16" s="4"/>
    </row>
    <row r="17" spans="1:8" ht="15">
      <c r="A17" s="81"/>
      <c r="B17" s="81"/>
      <c r="C17" s="81"/>
      <c r="D17" s="81"/>
      <c r="E17" s="81"/>
      <c r="F17" s="81"/>
      <c r="G17" s="4"/>
      <c r="H17" s="4"/>
    </row>
    <row r="18" spans="1:8" ht="15">
      <c r="A18" s="81"/>
      <c r="B18" s="81"/>
      <c r="C18" s="81"/>
      <c r="D18" s="81"/>
      <c r="E18" s="81"/>
      <c r="F18" s="81"/>
      <c r="G18" s="4"/>
      <c r="H18" s="4"/>
    </row>
    <row r="19" spans="1:8" ht="15">
      <c r="A19" s="81"/>
      <c r="B19" s="81"/>
      <c r="C19" s="81"/>
      <c r="D19" s="81"/>
      <c r="E19" s="81"/>
      <c r="F19" s="81"/>
      <c r="G19" s="4"/>
      <c r="H19" s="4"/>
    </row>
    <row r="20" spans="1:8" ht="15">
      <c r="A20" s="81"/>
      <c r="B20" s="81"/>
      <c r="C20" s="81"/>
      <c r="D20" s="81"/>
      <c r="E20" s="81"/>
      <c r="F20" s="81"/>
      <c r="G20" s="4"/>
      <c r="H20" s="4"/>
    </row>
    <row r="21" spans="1:8" ht="15">
      <c r="A21" s="81"/>
      <c r="B21" s="81"/>
      <c r="C21" s="81"/>
      <c r="D21" s="81"/>
      <c r="E21" s="81"/>
      <c r="F21" s="81"/>
      <c r="G21" s="4"/>
      <c r="H21" s="4"/>
    </row>
    <row r="22" spans="1:8" ht="15">
      <c r="A22" s="81"/>
      <c r="B22" s="81"/>
      <c r="C22" s="81"/>
      <c r="D22" s="81"/>
      <c r="E22" s="81"/>
      <c r="F22" s="81"/>
      <c r="G22" s="4"/>
      <c r="H22" s="4"/>
    </row>
    <row r="23" spans="1:8" ht="15">
      <c r="A23" s="81"/>
      <c r="B23" s="81"/>
      <c r="C23" s="81"/>
      <c r="D23" s="81"/>
      <c r="E23" s="81"/>
      <c r="F23" s="81"/>
      <c r="G23" s="4"/>
      <c r="H23" s="4"/>
    </row>
    <row r="24" spans="1:8" ht="15">
      <c r="A24" s="81"/>
      <c r="B24" s="81"/>
      <c r="C24" s="81"/>
      <c r="D24" s="81"/>
      <c r="E24" s="81"/>
      <c r="F24" s="81"/>
      <c r="G24" s="4"/>
      <c r="H24" s="4"/>
    </row>
    <row r="25" spans="1:8" ht="15">
      <c r="A25" s="81"/>
      <c r="B25" s="81"/>
      <c r="C25" s="81"/>
      <c r="D25" s="81"/>
      <c r="E25" s="81"/>
      <c r="F25" s="81"/>
      <c r="G25" s="4"/>
      <c r="H25" s="4"/>
    </row>
    <row r="26" spans="1:8" ht="15">
      <c r="A26" s="81"/>
      <c r="B26" s="81"/>
      <c r="C26" s="81"/>
      <c r="D26" s="81"/>
      <c r="E26" s="81"/>
      <c r="F26" s="81"/>
      <c r="G26" s="4"/>
      <c r="H26" s="4"/>
    </row>
    <row r="27" spans="1:8" ht="15">
      <c r="A27" s="81"/>
      <c r="B27" s="81"/>
      <c r="C27" s="81"/>
      <c r="D27" s="81"/>
      <c r="E27" s="81"/>
      <c r="F27" s="81"/>
      <c r="G27" s="4"/>
      <c r="H27" s="4"/>
    </row>
    <row r="28" spans="1:8" ht="15">
      <c r="A28" s="81"/>
      <c r="B28" s="81"/>
      <c r="C28" s="81"/>
      <c r="D28" s="81"/>
      <c r="E28" s="81"/>
      <c r="F28" s="81"/>
      <c r="G28" s="4"/>
      <c r="H28" s="4"/>
    </row>
    <row r="29" spans="1:8" ht="15">
      <c r="A29" s="81"/>
      <c r="B29" s="81"/>
      <c r="C29" s="81"/>
      <c r="D29" s="81"/>
      <c r="E29" s="81"/>
      <c r="F29" s="81"/>
      <c r="G29" s="4"/>
      <c r="H29" s="4"/>
    </row>
    <row r="30" spans="1:8" ht="15">
      <c r="A30" s="81"/>
      <c r="B30" s="81"/>
      <c r="C30" s="81"/>
      <c r="D30" s="81"/>
      <c r="E30" s="81"/>
      <c r="F30" s="81"/>
      <c r="G30" s="4"/>
      <c r="H30" s="4"/>
    </row>
    <row r="31" spans="1:8" ht="15">
      <c r="A31" s="81"/>
      <c r="B31" s="81"/>
      <c r="C31" s="81"/>
      <c r="D31" s="81"/>
      <c r="E31" s="81"/>
      <c r="F31" s="81"/>
      <c r="G31" s="4"/>
      <c r="H31" s="4"/>
    </row>
    <row r="32" spans="1:8" ht="15">
      <c r="A32" s="81"/>
      <c r="B32" s="81"/>
      <c r="C32" s="81"/>
      <c r="D32" s="81"/>
      <c r="E32" s="81"/>
      <c r="F32" s="81"/>
      <c r="G32" s="4"/>
      <c r="H32" s="4"/>
    </row>
    <row r="33" spans="1:9" ht="15">
      <c r="A33" s="81"/>
      <c r="B33" s="81"/>
      <c r="C33" s="81"/>
      <c r="D33" s="81"/>
      <c r="E33" s="81"/>
      <c r="F33" s="81"/>
      <c r="G33" s="4"/>
      <c r="H33" s="4"/>
    </row>
    <row r="34" spans="1:9" ht="15">
      <c r="A34" s="81"/>
      <c r="B34" s="93"/>
      <c r="C34" s="93"/>
      <c r="D34" s="93"/>
      <c r="E34" s="93"/>
      <c r="F34" s="93" t="s">
        <v>313</v>
      </c>
      <c r="G34" s="80">
        <f>SUM(G9:G33)</f>
        <v>0</v>
      </c>
      <c r="H34" s="80">
        <f>SUM(H9:H33)</f>
        <v>0</v>
      </c>
    </row>
    <row r="35" spans="1:9" ht="15">
      <c r="A35" s="167"/>
      <c r="B35" s="167"/>
      <c r="C35" s="167"/>
      <c r="D35" s="167"/>
      <c r="E35" s="167"/>
      <c r="F35" s="167"/>
      <c r="G35" s="167"/>
      <c r="H35" s="144"/>
      <c r="I35" s="144"/>
    </row>
    <row r="36" spans="1:9" ht="15">
      <c r="A36" s="599" t="s">
        <v>461</v>
      </c>
      <c r="B36" s="599"/>
      <c r="C36" s="599"/>
      <c r="D36" s="599"/>
      <c r="E36" s="599"/>
      <c r="F36" s="599"/>
      <c r="G36" s="599"/>
      <c r="H36" s="599"/>
      <c r="I36" s="144"/>
    </row>
    <row r="37" spans="1:9" ht="15">
      <c r="A37" s="251"/>
      <c r="B37" s="251"/>
      <c r="C37" s="167"/>
      <c r="D37" s="167"/>
      <c r="E37" s="167"/>
      <c r="F37" s="167"/>
      <c r="G37" s="167"/>
      <c r="H37" s="144"/>
      <c r="I37" s="144"/>
    </row>
    <row r="38" spans="1:9" ht="15">
      <c r="A38" s="251"/>
      <c r="B38" s="251"/>
      <c r="C38" s="144"/>
      <c r="D38" s="144"/>
      <c r="E38" s="144"/>
      <c r="F38" s="144"/>
      <c r="G38" s="144"/>
      <c r="H38" s="144"/>
      <c r="I38" s="144"/>
    </row>
    <row r="39" spans="1:9" ht="15">
      <c r="A39" s="251"/>
      <c r="B39" s="251"/>
      <c r="C39" s="144"/>
      <c r="D39" s="144"/>
      <c r="E39" s="144"/>
      <c r="F39" s="144"/>
      <c r="G39" s="144"/>
      <c r="H39" s="144"/>
      <c r="I39" s="144"/>
    </row>
    <row r="40" spans="1:9">
      <c r="A40" s="300"/>
      <c r="B40" s="300"/>
      <c r="C40" s="300"/>
      <c r="D40" s="300"/>
      <c r="E40" s="300"/>
      <c r="F40" s="300"/>
      <c r="G40" s="300"/>
      <c r="H40" s="300"/>
      <c r="I40" s="300"/>
    </row>
    <row r="41" spans="1:9" ht="15">
      <c r="A41" s="149" t="s">
        <v>93</v>
      </c>
      <c r="B41" s="149"/>
      <c r="C41" s="144"/>
      <c r="D41" s="144"/>
      <c r="E41" s="144"/>
      <c r="F41" s="144"/>
      <c r="G41" s="144"/>
      <c r="H41" s="144"/>
      <c r="I41" s="144"/>
    </row>
    <row r="42" spans="1:9" ht="15">
      <c r="A42" s="144"/>
      <c r="B42" s="144"/>
      <c r="C42" s="144"/>
      <c r="D42" s="144"/>
      <c r="E42" s="144"/>
      <c r="F42" s="144"/>
      <c r="G42" s="144"/>
      <c r="H42" s="144"/>
      <c r="I42" s="144"/>
    </row>
    <row r="43" spans="1:9" ht="15">
      <c r="A43" s="144"/>
      <c r="B43" s="144"/>
      <c r="C43" s="144"/>
      <c r="D43" s="144"/>
      <c r="E43" s="144"/>
      <c r="F43" s="144"/>
      <c r="G43" s="144"/>
      <c r="H43" s="144"/>
      <c r="I43" s="150"/>
    </row>
    <row r="44" spans="1:9" ht="15">
      <c r="A44" s="149"/>
      <c r="B44" s="149"/>
      <c r="C44" s="149" t="s">
        <v>370</v>
      </c>
      <c r="D44" s="149"/>
      <c r="E44" s="167"/>
      <c r="F44" s="149"/>
      <c r="G44" s="149"/>
      <c r="H44" s="144"/>
      <c r="I44" s="150"/>
    </row>
    <row r="45" spans="1:9" ht="15">
      <c r="A45" s="144"/>
      <c r="B45" s="144"/>
      <c r="C45" s="144" t="s">
        <v>250</v>
      </c>
      <c r="D45" s="144"/>
      <c r="E45" s="144"/>
      <c r="F45" s="144"/>
      <c r="G45" s="144"/>
      <c r="H45" s="144"/>
      <c r="I45" s="150"/>
    </row>
    <row r="46" spans="1:9">
      <c r="A46" s="151"/>
      <c r="B46" s="151"/>
      <c r="C46" s="151" t="s">
        <v>123</v>
      </c>
      <c r="D46" s="151"/>
      <c r="E46" s="151"/>
      <c r="F46" s="151"/>
      <c r="G46" s="151"/>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FF00"/>
    <pageSetUpPr fitToPage="1"/>
  </sheetPr>
  <dimension ref="A2:L47"/>
  <sheetViews>
    <sheetView view="pageBreakPreview" zoomScale="80" zoomScaleSheetLayoutView="80" workbookViewId="0">
      <selection activeCell="F23" sqref="F23"/>
    </sheetView>
  </sheetViews>
  <sheetFormatPr defaultColWidth="9.140625" defaultRowHeight="12.75"/>
  <cols>
    <col min="1" max="1" width="5.42578125" style="169" customWidth="1"/>
    <col min="2" max="2" width="29.140625" style="169" customWidth="1"/>
    <col min="3" max="3" width="19.28515625" style="169" customWidth="1"/>
    <col min="4" max="4" width="16.85546875" style="169" customWidth="1"/>
    <col min="5" max="5" width="13.140625" style="169" customWidth="1"/>
    <col min="6" max="6" width="31.42578125" style="169" customWidth="1"/>
    <col min="7" max="7" width="13.7109375" style="169" customWidth="1"/>
    <col min="8" max="8" width="19.42578125" style="169" bestFit="1" customWidth="1"/>
    <col min="9" max="9" width="18.5703125" style="169" bestFit="1" customWidth="1"/>
    <col min="10" max="10" width="16.7109375" style="169" customWidth="1"/>
    <col min="11" max="11" width="17.7109375" style="169" customWidth="1"/>
    <col min="12" max="12" width="12.85546875" style="169" customWidth="1"/>
    <col min="13" max="16384" width="9.140625" style="169"/>
  </cols>
  <sheetData>
    <row r="2" spans="1:12" ht="15">
      <c r="A2" s="603" t="s">
        <v>414</v>
      </c>
      <c r="B2" s="603"/>
      <c r="C2" s="603"/>
      <c r="D2" s="603"/>
      <c r="E2" s="252"/>
      <c r="F2" s="71"/>
      <c r="G2" s="71"/>
      <c r="H2" s="71"/>
      <c r="I2" s="71"/>
      <c r="J2" s="255"/>
      <c r="K2" s="254"/>
      <c r="L2" s="254" t="s">
        <v>94</v>
      </c>
    </row>
    <row r="3" spans="1:12" ht="15">
      <c r="A3" s="70" t="s">
        <v>124</v>
      </c>
      <c r="B3" s="69"/>
      <c r="C3" s="71"/>
      <c r="D3" s="71"/>
      <c r="E3" s="71"/>
      <c r="F3" s="71"/>
      <c r="G3" s="71"/>
      <c r="H3" s="71"/>
      <c r="I3" s="71"/>
      <c r="J3" s="255"/>
      <c r="K3" s="576" t="str">
        <f>'ფორმა N1'!M2</f>
        <v>01.01.2021-12.31.2021</v>
      </c>
      <c r="L3" s="576"/>
    </row>
    <row r="4" spans="1:12" ht="15">
      <c r="A4" s="70"/>
      <c r="B4" s="70"/>
      <c r="C4" s="69"/>
      <c r="D4" s="69"/>
      <c r="E4" s="69"/>
      <c r="F4" s="69"/>
      <c r="G4" s="69"/>
      <c r="H4" s="69"/>
      <c r="I4" s="69"/>
      <c r="J4" s="255"/>
      <c r="K4" s="255"/>
      <c r="L4" s="255"/>
    </row>
    <row r="5" spans="1:12" ht="15">
      <c r="A5" s="71" t="s">
        <v>254</v>
      </c>
      <c r="B5" s="71"/>
      <c r="C5" s="71"/>
      <c r="D5" s="71"/>
      <c r="E5" s="71"/>
      <c r="F5" s="71"/>
      <c r="G5" s="71"/>
      <c r="H5" s="71"/>
      <c r="I5" s="71"/>
      <c r="J5" s="70"/>
      <c r="K5" s="70"/>
      <c r="L5" s="70"/>
    </row>
    <row r="6" spans="1:12" ht="15">
      <c r="A6" s="74" t="str">
        <f>'ფორმა N1'!D4</f>
        <v>მპგ" ელენე ხოშტარია-დროა"</v>
      </c>
      <c r="B6" s="74"/>
      <c r="C6" s="74"/>
      <c r="D6" s="74"/>
      <c r="E6" s="74"/>
      <c r="F6" s="74"/>
      <c r="G6" s="74"/>
      <c r="H6" s="74"/>
      <c r="I6" s="74"/>
      <c r="J6" s="75"/>
      <c r="K6" s="75"/>
    </row>
    <row r="7" spans="1:12" ht="15">
      <c r="A7" s="71"/>
      <c r="B7" s="71"/>
      <c r="C7" s="71"/>
      <c r="D7" s="71"/>
      <c r="E7" s="71"/>
      <c r="F7" s="71"/>
      <c r="G7" s="71"/>
      <c r="H7" s="71"/>
      <c r="I7" s="71"/>
      <c r="J7" s="70"/>
      <c r="K7" s="70"/>
      <c r="L7" s="70"/>
    </row>
    <row r="8" spans="1:12" ht="15">
      <c r="A8" s="250"/>
      <c r="B8" s="250"/>
      <c r="C8" s="250"/>
      <c r="D8" s="250"/>
      <c r="E8" s="250"/>
      <c r="F8" s="250"/>
      <c r="G8" s="250"/>
      <c r="H8" s="250"/>
      <c r="I8" s="250"/>
      <c r="J8" s="72"/>
      <c r="K8" s="72"/>
      <c r="L8" s="72"/>
    </row>
    <row r="9" spans="1:12" ht="45">
      <c r="A9" s="84" t="s">
        <v>64</v>
      </c>
      <c r="B9" s="84" t="s">
        <v>390</v>
      </c>
      <c r="C9" s="84" t="s">
        <v>391</v>
      </c>
      <c r="D9" s="84" t="s">
        <v>392</v>
      </c>
      <c r="E9" s="84" t="s">
        <v>393</v>
      </c>
      <c r="F9" s="84" t="s">
        <v>394</v>
      </c>
      <c r="G9" s="84" t="s">
        <v>395</v>
      </c>
      <c r="H9" s="84" t="s">
        <v>416</v>
      </c>
      <c r="I9" s="84" t="s">
        <v>396</v>
      </c>
      <c r="J9" s="84" t="s">
        <v>397</v>
      </c>
      <c r="K9" s="84" t="s">
        <v>398</v>
      </c>
      <c r="L9" s="84" t="s">
        <v>293</v>
      </c>
    </row>
    <row r="10" spans="1:12" s="422" customFormat="1" ht="33.75" hidden="1" customHeight="1">
      <c r="A10" s="92">
        <v>1</v>
      </c>
      <c r="B10" s="394" t="s">
        <v>714</v>
      </c>
      <c r="C10" s="408" t="s">
        <v>715</v>
      </c>
      <c r="D10" s="394" t="s">
        <v>1296</v>
      </c>
      <c r="E10" s="92" t="s">
        <v>716</v>
      </c>
      <c r="F10" s="394" t="s">
        <v>1299</v>
      </c>
      <c r="G10" s="92"/>
      <c r="H10" s="92" t="s">
        <v>716</v>
      </c>
      <c r="I10" s="92"/>
      <c r="J10" s="416"/>
      <c r="K10" s="471">
        <v>403.45</v>
      </c>
      <c r="L10" s="418"/>
    </row>
    <row r="11" spans="1:12" s="422" customFormat="1" ht="33.75" hidden="1" customHeight="1">
      <c r="A11" s="92">
        <v>2</v>
      </c>
      <c r="B11" s="394" t="s">
        <v>729</v>
      </c>
      <c r="C11" s="394" t="s">
        <v>1292</v>
      </c>
      <c r="D11" s="394" t="s">
        <v>761</v>
      </c>
      <c r="E11" s="92" t="s">
        <v>716</v>
      </c>
      <c r="F11" s="394" t="s">
        <v>762</v>
      </c>
      <c r="G11" s="92"/>
      <c r="H11" s="92" t="s">
        <v>716</v>
      </c>
      <c r="I11" s="92"/>
      <c r="J11" s="416"/>
      <c r="K11" s="471">
        <v>590</v>
      </c>
      <c r="L11" s="418" t="s">
        <v>763</v>
      </c>
    </row>
    <row r="12" spans="1:12" s="422" customFormat="1" ht="33.75" hidden="1" customHeight="1">
      <c r="A12" s="92">
        <v>3</v>
      </c>
      <c r="B12" s="394" t="s">
        <v>322</v>
      </c>
      <c r="C12" s="394" t="s">
        <v>1293</v>
      </c>
      <c r="D12" s="394" t="s">
        <v>1297</v>
      </c>
      <c r="E12" s="92" t="s">
        <v>716</v>
      </c>
      <c r="F12" s="394" t="s">
        <v>1300</v>
      </c>
      <c r="G12" s="92"/>
      <c r="H12" s="92" t="s">
        <v>716</v>
      </c>
      <c r="I12" s="92"/>
      <c r="J12" s="416"/>
      <c r="K12" s="471">
        <v>210</v>
      </c>
      <c r="L12" s="418" t="s">
        <v>1304</v>
      </c>
    </row>
    <row r="13" spans="1:12" s="422" customFormat="1" ht="33.75" hidden="1" customHeight="1">
      <c r="A13" s="92">
        <v>4</v>
      </c>
      <c r="B13" s="394" t="s">
        <v>322</v>
      </c>
      <c r="C13" s="394" t="s">
        <v>1294</v>
      </c>
      <c r="D13" s="394" t="s">
        <v>779</v>
      </c>
      <c r="E13" s="92" t="s">
        <v>716</v>
      </c>
      <c r="F13" s="394" t="s">
        <v>1301</v>
      </c>
      <c r="G13" s="92"/>
      <c r="H13" s="92" t="s">
        <v>716</v>
      </c>
      <c r="I13" s="92"/>
      <c r="J13" s="416"/>
      <c r="K13" s="471">
        <v>1000</v>
      </c>
      <c r="L13" s="418" t="s">
        <v>1305</v>
      </c>
    </row>
    <row r="14" spans="1:12" s="422" customFormat="1" ht="33.75" customHeight="1">
      <c r="A14" s="92">
        <v>5</v>
      </c>
      <c r="B14" s="394" t="s">
        <v>749</v>
      </c>
      <c r="C14" s="394" t="s">
        <v>1295</v>
      </c>
      <c r="D14" s="394" t="s">
        <v>1298</v>
      </c>
      <c r="E14" s="92" t="s">
        <v>716</v>
      </c>
      <c r="F14" s="394" t="s">
        <v>1302</v>
      </c>
      <c r="G14" s="92"/>
      <c r="H14" s="92" t="s">
        <v>716</v>
      </c>
      <c r="I14" s="92"/>
      <c r="J14" s="416"/>
      <c r="K14" s="471">
        <v>300</v>
      </c>
      <c r="L14" s="418" t="s">
        <v>1306</v>
      </c>
    </row>
    <row r="15" spans="1:12" s="422" customFormat="1" ht="33.75" hidden="1" customHeight="1">
      <c r="A15" s="92">
        <v>6</v>
      </c>
      <c r="B15" s="394" t="s">
        <v>322</v>
      </c>
      <c r="C15" s="394" t="s">
        <v>738</v>
      </c>
      <c r="D15" s="394" t="s">
        <v>739</v>
      </c>
      <c r="E15" s="92" t="s">
        <v>716</v>
      </c>
      <c r="F15" s="394" t="s">
        <v>772</v>
      </c>
      <c r="G15" s="92"/>
      <c r="H15" s="92" t="s">
        <v>716</v>
      </c>
      <c r="I15" s="92"/>
      <c r="J15" s="416"/>
      <c r="K15" s="471">
        <v>220</v>
      </c>
      <c r="L15" s="418"/>
    </row>
    <row r="16" spans="1:12" s="422" customFormat="1" ht="33.75" hidden="1" customHeight="1">
      <c r="A16" s="92">
        <v>7</v>
      </c>
      <c r="B16" s="394" t="s">
        <v>729</v>
      </c>
      <c r="C16" s="394" t="s">
        <v>730</v>
      </c>
      <c r="D16" s="394" t="s">
        <v>731</v>
      </c>
      <c r="E16" s="92" t="s">
        <v>716</v>
      </c>
      <c r="F16" s="394" t="s">
        <v>1303</v>
      </c>
      <c r="G16" s="92"/>
      <c r="H16" s="92" t="s">
        <v>716</v>
      </c>
      <c r="I16" s="92"/>
      <c r="J16" s="416"/>
      <c r="K16" s="471">
        <v>157.33000000000001</v>
      </c>
      <c r="L16" s="418" t="s">
        <v>1307</v>
      </c>
    </row>
    <row r="17" spans="1:12" s="422" customFormat="1" ht="33.75" hidden="1" customHeight="1">
      <c r="A17" s="92">
        <v>8</v>
      </c>
      <c r="B17" s="394" t="s">
        <v>322</v>
      </c>
      <c r="C17" s="394" t="s">
        <v>738</v>
      </c>
      <c r="D17" s="394" t="s">
        <v>739</v>
      </c>
      <c r="E17" s="92" t="s">
        <v>716</v>
      </c>
      <c r="F17" s="394" t="s">
        <v>772</v>
      </c>
      <c r="G17" s="92"/>
      <c r="H17" s="92" t="s">
        <v>716</v>
      </c>
      <c r="I17" s="92"/>
      <c r="J17" s="416"/>
      <c r="K17" s="471">
        <v>50</v>
      </c>
      <c r="L17" s="418"/>
    </row>
    <row r="18" spans="1:12" ht="15" hidden="1">
      <c r="A18" s="92">
        <v>9</v>
      </c>
      <c r="B18" s="340"/>
      <c r="C18" s="81"/>
      <c r="D18" s="81"/>
      <c r="E18" s="81"/>
      <c r="F18" s="81"/>
      <c r="G18" s="81"/>
      <c r="H18" s="81"/>
      <c r="I18" s="81"/>
      <c r="J18" s="4"/>
      <c r="K18" s="4"/>
      <c r="L18" s="81"/>
    </row>
    <row r="19" spans="1:12" ht="15" hidden="1">
      <c r="A19" s="92">
        <v>10</v>
      </c>
      <c r="B19" s="340"/>
      <c r="C19" s="81"/>
      <c r="D19" s="81"/>
      <c r="E19" s="81"/>
      <c r="F19" s="81"/>
      <c r="G19" s="81"/>
      <c r="H19" s="81"/>
      <c r="I19" s="81"/>
      <c r="J19" s="4"/>
      <c r="K19" s="4"/>
      <c r="L19" s="81"/>
    </row>
    <row r="20" spans="1:12" ht="15" hidden="1">
      <c r="A20" s="92">
        <v>11</v>
      </c>
      <c r="B20" s="340"/>
      <c r="C20" s="81"/>
      <c r="D20" s="81"/>
      <c r="E20" s="81"/>
      <c r="F20" s="81"/>
      <c r="G20" s="81"/>
      <c r="H20" s="81"/>
      <c r="I20" s="81"/>
      <c r="J20" s="4"/>
      <c r="K20" s="4"/>
      <c r="L20" s="81"/>
    </row>
    <row r="21" spans="1:12" ht="15" hidden="1">
      <c r="A21" s="92">
        <v>12</v>
      </c>
      <c r="B21" s="340"/>
      <c r="C21" s="81"/>
      <c r="D21" s="81"/>
      <c r="E21" s="81"/>
      <c r="F21" s="81"/>
      <c r="G21" s="81"/>
      <c r="H21" s="81"/>
      <c r="I21" s="81"/>
      <c r="J21" s="4"/>
      <c r="K21" s="4"/>
      <c r="L21" s="81"/>
    </row>
    <row r="22" spans="1:12" ht="15" hidden="1">
      <c r="A22" s="92">
        <v>13</v>
      </c>
      <c r="B22" s="340"/>
      <c r="C22" s="81"/>
      <c r="D22" s="81"/>
      <c r="E22" s="81"/>
      <c r="F22" s="81"/>
      <c r="G22" s="81"/>
      <c r="H22" s="81"/>
      <c r="I22" s="81"/>
      <c r="J22" s="4"/>
      <c r="K22" s="4"/>
      <c r="L22" s="81"/>
    </row>
    <row r="23" spans="1:12" ht="15" hidden="1">
      <c r="A23" s="92">
        <v>14</v>
      </c>
      <c r="B23" s="340"/>
      <c r="C23" s="81"/>
      <c r="D23" s="81"/>
      <c r="E23" s="81"/>
      <c r="F23" s="81"/>
      <c r="G23" s="81"/>
      <c r="H23" s="81"/>
      <c r="I23" s="81"/>
      <c r="J23" s="4"/>
      <c r="K23" s="4"/>
      <c r="L23" s="81"/>
    </row>
    <row r="24" spans="1:12" ht="15" hidden="1">
      <c r="A24" s="92">
        <v>15</v>
      </c>
      <c r="B24" s="340"/>
      <c r="C24" s="81"/>
      <c r="D24" s="81"/>
      <c r="E24" s="81"/>
      <c r="F24" s="81"/>
      <c r="G24" s="81"/>
      <c r="H24" s="81"/>
      <c r="I24" s="81"/>
      <c r="J24" s="4"/>
      <c r="K24" s="4"/>
      <c r="L24" s="81"/>
    </row>
    <row r="25" spans="1:12" ht="15" hidden="1">
      <c r="A25" s="92">
        <v>16</v>
      </c>
      <c r="B25" s="340"/>
      <c r="C25" s="81"/>
      <c r="D25" s="81"/>
      <c r="E25" s="81"/>
      <c r="F25" s="81"/>
      <c r="G25" s="81"/>
      <c r="H25" s="81"/>
      <c r="I25" s="81"/>
      <c r="J25" s="4"/>
      <c r="K25" s="4"/>
      <c r="L25" s="81"/>
    </row>
    <row r="26" spans="1:12" ht="15" hidden="1">
      <c r="A26" s="92">
        <v>17</v>
      </c>
      <c r="B26" s="340"/>
      <c r="C26" s="81"/>
      <c r="D26" s="81"/>
      <c r="E26" s="81"/>
      <c r="F26" s="81"/>
      <c r="G26" s="81"/>
      <c r="H26" s="81"/>
      <c r="I26" s="81"/>
      <c r="J26" s="4"/>
      <c r="K26" s="4"/>
      <c r="L26" s="81"/>
    </row>
    <row r="27" spans="1:12" ht="15" hidden="1">
      <c r="A27" s="92">
        <v>18</v>
      </c>
      <c r="B27" s="340"/>
      <c r="C27" s="81"/>
      <c r="D27" s="81"/>
      <c r="E27" s="81"/>
      <c r="F27" s="81"/>
      <c r="G27" s="81"/>
      <c r="H27" s="81"/>
      <c r="I27" s="81"/>
      <c r="J27" s="4"/>
      <c r="K27" s="4"/>
      <c r="L27" s="81"/>
    </row>
    <row r="28" spans="1:12" ht="15" hidden="1">
      <c r="A28" s="92">
        <v>19</v>
      </c>
      <c r="B28" s="340"/>
      <c r="C28" s="81"/>
      <c r="D28" s="81"/>
      <c r="E28" s="81"/>
      <c r="F28" s="81"/>
      <c r="G28" s="81"/>
      <c r="H28" s="81"/>
      <c r="I28" s="81"/>
      <c r="J28" s="4"/>
      <c r="K28" s="4"/>
      <c r="L28" s="81"/>
    </row>
    <row r="29" spans="1:12" ht="15" hidden="1">
      <c r="A29" s="92">
        <v>20</v>
      </c>
      <c r="B29" s="340"/>
      <c r="C29" s="81"/>
      <c r="D29" s="81"/>
      <c r="E29" s="81"/>
      <c r="F29" s="81"/>
      <c r="G29" s="81"/>
      <c r="H29" s="81"/>
      <c r="I29" s="81"/>
      <c r="J29" s="4"/>
      <c r="K29" s="4"/>
      <c r="L29" s="81"/>
    </row>
    <row r="30" spans="1:12" ht="15" hidden="1">
      <c r="A30" s="92">
        <v>21</v>
      </c>
      <c r="B30" s="340"/>
      <c r="C30" s="81"/>
      <c r="D30" s="81"/>
      <c r="E30" s="81"/>
      <c r="F30" s="81"/>
      <c r="G30" s="81"/>
      <c r="H30" s="81"/>
      <c r="I30" s="81"/>
      <c r="J30" s="4"/>
      <c r="K30" s="4"/>
      <c r="L30" s="81"/>
    </row>
    <row r="31" spans="1:12" ht="15" hidden="1">
      <c r="A31" s="92">
        <v>22</v>
      </c>
      <c r="B31" s="340"/>
      <c r="C31" s="81"/>
      <c r="D31" s="81"/>
      <c r="E31" s="81"/>
      <c r="F31" s="81"/>
      <c r="G31" s="81"/>
      <c r="H31" s="81"/>
      <c r="I31" s="81"/>
      <c r="J31" s="4"/>
      <c r="K31" s="4"/>
      <c r="L31" s="81"/>
    </row>
    <row r="32" spans="1:12" ht="15" hidden="1">
      <c r="A32" s="92">
        <v>23</v>
      </c>
      <c r="B32" s="340"/>
      <c r="C32" s="81"/>
      <c r="D32" s="81"/>
      <c r="E32" s="81"/>
      <c r="F32" s="81"/>
      <c r="G32" s="81"/>
      <c r="H32" s="81"/>
      <c r="I32" s="81"/>
      <c r="J32" s="4"/>
      <c r="K32" s="4"/>
      <c r="L32" s="81"/>
    </row>
    <row r="33" spans="1:12" ht="15" hidden="1">
      <c r="A33" s="92">
        <v>24</v>
      </c>
      <c r="B33" s="340"/>
      <c r="C33" s="81"/>
      <c r="D33" s="81"/>
      <c r="E33" s="81"/>
      <c r="F33" s="81"/>
      <c r="G33" s="81"/>
      <c r="H33" s="81"/>
      <c r="I33" s="81"/>
      <c r="J33" s="4"/>
      <c r="K33" s="4"/>
      <c r="L33" s="81"/>
    </row>
    <row r="34" spans="1:12" ht="15" hidden="1">
      <c r="A34" s="81" t="s">
        <v>256</v>
      </c>
      <c r="B34" s="340"/>
      <c r="C34" s="81"/>
      <c r="D34" s="81"/>
      <c r="E34" s="81"/>
      <c r="F34" s="81"/>
      <c r="G34" s="81"/>
      <c r="H34" s="81"/>
      <c r="I34" s="81"/>
      <c r="J34" s="4"/>
      <c r="K34" s="4"/>
      <c r="L34" s="81"/>
    </row>
    <row r="35" spans="1:12" ht="15" hidden="1">
      <c r="A35" s="242"/>
      <c r="B35" s="348"/>
      <c r="C35" s="243"/>
      <c r="D35" s="243"/>
      <c r="E35" s="243"/>
      <c r="F35" s="243"/>
      <c r="G35" s="242"/>
      <c r="H35" s="242"/>
      <c r="I35" s="242"/>
      <c r="J35" s="242" t="s">
        <v>399</v>
      </c>
      <c r="K35" s="244">
        <f>SUM(K10:K34)</f>
        <v>2930.7799999999997</v>
      </c>
      <c r="L35" s="242"/>
    </row>
    <row r="36" spans="1:12" ht="15">
      <c r="A36" s="245"/>
      <c r="B36" s="245"/>
      <c r="C36" s="245"/>
      <c r="D36" s="245"/>
      <c r="E36" s="245"/>
      <c r="F36" s="245"/>
      <c r="G36" s="245"/>
      <c r="H36" s="245"/>
      <c r="I36" s="245"/>
      <c r="J36" s="245"/>
      <c r="K36" s="150"/>
      <c r="L36" s="289"/>
    </row>
    <row r="37" spans="1:12" ht="30.75" customHeight="1">
      <c r="A37" s="608" t="s">
        <v>502</v>
      </c>
      <c r="B37" s="608"/>
      <c r="C37" s="608"/>
      <c r="D37" s="608"/>
      <c r="E37" s="608"/>
      <c r="F37" s="608"/>
      <c r="G37" s="608"/>
      <c r="H37" s="608"/>
      <c r="I37" s="608"/>
      <c r="J37" s="608"/>
      <c r="K37" s="608"/>
      <c r="L37" s="608"/>
    </row>
    <row r="38" spans="1:12" ht="15">
      <c r="A38" s="600" t="s">
        <v>462</v>
      </c>
      <c r="B38" s="600"/>
      <c r="C38" s="600"/>
      <c r="D38" s="600"/>
      <c r="E38" s="600"/>
      <c r="F38" s="600"/>
      <c r="G38" s="600"/>
      <c r="H38" s="600"/>
      <c r="I38" s="600"/>
      <c r="J38" s="600"/>
      <c r="K38" s="600"/>
      <c r="L38" s="600"/>
    </row>
    <row r="39" spans="1:12" ht="15">
      <c r="A39" s="600" t="s">
        <v>482</v>
      </c>
      <c r="B39" s="600"/>
      <c r="C39" s="600"/>
      <c r="D39" s="600"/>
      <c r="E39" s="600"/>
      <c r="F39" s="600"/>
      <c r="G39" s="600"/>
      <c r="H39" s="600"/>
      <c r="I39" s="600"/>
      <c r="J39" s="600"/>
      <c r="K39" s="600"/>
      <c r="L39" s="600"/>
    </row>
    <row r="40" spans="1:12" ht="15">
      <c r="A40" s="600" t="s">
        <v>463</v>
      </c>
      <c r="B40" s="600"/>
      <c r="C40" s="600"/>
      <c r="D40" s="600"/>
      <c r="E40" s="600"/>
      <c r="F40" s="600"/>
      <c r="G40" s="600"/>
      <c r="H40" s="600"/>
      <c r="I40" s="600"/>
      <c r="J40" s="600"/>
      <c r="K40" s="600"/>
      <c r="L40" s="600"/>
    </row>
    <row r="41" spans="1:12" ht="33.75" customHeight="1">
      <c r="A41" s="601" t="s">
        <v>464</v>
      </c>
      <c r="B41" s="601"/>
      <c r="C41" s="601"/>
      <c r="D41" s="601"/>
      <c r="E41" s="601"/>
      <c r="F41" s="601"/>
      <c r="G41" s="601"/>
      <c r="H41" s="601"/>
      <c r="I41" s="601"/>
      <c r="J41" s="601"/>
      <c r="K41" s="601"/>
      <c r="L41" s="601"/>
    </row>
    <row r="42" spans="1:12">
      <c r="A42" s="300"/>
      <c r="B42" s="300"/>
      <c r="C42" s="300"/>
      <c r="D42" s="300"/>
      <c r="E42" s="300"/>
      <c r="F42" s="300"/>
      <c r="G42" s="300"/>
      <c r="H42" s="300"/>
      <c r="I42" s="300"/>
      <c r="J42" s="300"/>
      <c r="K42" s="300"/>
    </row>
    <row r="43" spans="1:12" ht="15">
      <c r="A43" s="604" t="s">
        <v>93</v>
      </c>
      <c r="B43" s="604"/>
      <c r="C43" s="341"/>
      <c r="D43" s="342"/>
      <c r="E43" s="342"/>
      <c r="F43" s="341"/>
      <c r="G43" s="341"/>
      <c r="H43" s="341"/>
      <c r="I43" s="341"/>
      <c r="J43" s="341"/>
      <c r="K43" s="144"/>
    </row>
    <row r="44" spans="1:12" ht="15">
      <c r="A44" s="341"/>
      <c r="B44" s="342"/>
      <c r="C44" s="341"/>
      <c r="D44" s="342"/>
      <c r="E44" s="342"/>
      <c r="F44" s="341"/>
      <c r="G44" s="341"/>
      <c r="H44" s="341"/>
      <c r="I44" s="341"/>
      <c r="J44" s="343"/>
      <c r="K44" s="144"/>
    </row>
    <row r="45" spans="1:12" ht="15" customHeight="1">
      <c r="A45" s="341"/>
      <c r="B45" s="342"/>
      <c r="C45" s="605" t="s">
        <v>248</v>
      </c>
      <c r="D45" s="605"/>
      <c r="E45" s="344"/>
      <c r="F45" s="345"/>
      <c r="G45" s="606" t="s">
        <v>400</v>
      </c>
      <c r="H45" s="606"/>
      <c r="I45" s="606"/>
      <c r="J45" s="346"/>
      <c r="K45" s="144"/>
    </row>
    <row r="46" spans="1:12" ht="15">
      <c r="A46" s="341"/>
      <c r="B46" s="342"/>
      <c r="C46" s="341"/>
      <c r="D46" s="342"/>
      <c r="E46" s="342"/>
      <c r="F46" s="341"/>
      <c r="G46" s="607"/>
      <c r="H46" s="607"/>
      <c r="I46" s="607"/>
      <c r="J46" s="346"/>
      <c r="K46" s="144"/>
    </row>
    <row r="47" spans="1:12" ht="15">
      <c r="A47" s="341"/>
      <c r="B47" s="342"/>
      <c r="C47" s="602" t="s">
        <v>123</v>
      </c>
      <c r="D47" s="602"/>
      <c r="E47" s="344"/>
      <c r="F47" s="345"/>
      <c r="G47" s="341"/>
      <c r="H47" s="341"/>
      <c r="I47" s="341"/>
      <c r="J47" s="341"/>
      <c r="K47" s="144"/>
    </row>
  </sheetData>
  <autoFilter ref="A9:L35">
    <filterColumn colId="2">
      <filters>
        <filter val="ფლაგ არტი შპს"/>
      </filters>
    </filterColumn>
  </autoFilter>
  <mergeCells count="11">
    <mergeCell ref="A40:L40"/>
    <mergeCell ref="A41:L41"/>
    <mergeCell ref="C47:D47"/>
    <mergeCell ref="A2:D2"/>
    <mergeCell ref="K3:L3"/>
    <mergeCell ref="A43:B43"/>
    <mergeCell ref="C45:D45"/>
    <mergeCell ref="G45:I46"/>
    <mergeCell ref="A37:L37"/>
    <mergeCell ref="A38:L38"/>
    <mergeCell ref="A39:L39"/>
  </mergeCells>
  <dataValidations count="1">
    <dataValidation type="list" allowBlank="1" showInputMessage="1" showErrorMessage="1" sqref="B10:B35">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N4.3</vt:lpstr>
      <vt:lpstr>ფორმა 4.2</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 7.1</vt:lpstr>
      <vt:lpstr>ფორმა N7</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Gvantsa Iordanishvili</cp:lastModifiedBy>
  <cp:lastPrinted>2022-02-10T11:38:51Z</cp:lastPrinted>
  <dcterms:created xsi:type="dcterms:W3CDTF">2011-12-27T13:20:18Z</dcterms:created>
  <dcterms:modified xsi:type="dcterms:W3CDTF">2022-02-10T13:02:39Z</dcterms:modified>
</cp:coreProperties>
</file>